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motunz.sharepoint.com/sites/RChomeequityrelease/Shared Documents/General/Calculator/"/>
    </mc:Choice>
  </mc:AlternateContent>
  <xr:revisionPtr revIDLastSave="18702" documentId="11_6349974F476BC78E5AAE061DBF54A1A8F1B8765F" xr6:coauthVersionLast="47" xr6:coauthVersionMax="47" xr10:uidLastSave="{54D0AD95-8E90-4661-AFA1-14F71F4BCD3D}"/>
  <workbookProtection workbookAlgorithmName="SHA-512" workbookHashValue="YTtLrdpaYa1O2/+rhN58sSWR9Uuorwg+ccSm+blttqeLrEl6SBMn+pTbJKNoNbByrEkmHb3f92CYjgItBD1ldw==" workbookSaltValue="z1K3SybGoDaJpE2cCjO2AA==" workbookSpinCount="100000" lockStructure="1"/>
  <bookViews>
    <workbookView xWindow="-120" yWindow="-120" windowWidth="29040" windowHeight="15840" activeTab="1" xr2:uid="{00000000-000D-0000-FFFF-FFFF00000000}"/>
  </bookViews>
  <sheets>
    <sheet name="Guide" sheetId="23" r:id="rId1"/>
    <sheet name="Calculator" sheetId="11" r:id="rId2"/>
    <sheet name="Table" sheetId="21" r:id="rId3"/>
    <sheet name="Calculator data" sheetId="15" state="hidden" r:id="rId4"/>
  </sheets>
  <definedNames>
    <definedName name="EndingBalance">-FV(InterestRate/12,PaymentNumber,-MonthlyPayment,LoanAmount)</definedName>
    <definedName name="HeaderRow">ROW(#REF!)</definedName>
    <definedName name="InterestAmt">-IPMT(InterestRate/12,PaymentNumber,NumberOfPayments,LoanAmount)</definedName>
    <definedName name="InterestRate">#REF!</definedName>
    <definedName name="LastRow">MATCH(9.99E+307,#REF!)</definedName>
    <definedName name="LoanAmount">#REF!</definedName>
    <definedName name="LoanIsGood">IF(LoanAmount*InterestRate*LoanYears*LoanStartDate&gt;0,1,0)</definedName>
    <definedName name="LoanIsNotPaid">IF(PaymentNumber&lt;=NumberOfPayments,1,0)</definedName>
    <definedName name="LoanStartDate">#REF!</definedName>
    <definedName name="LoanValue">-FV(InterestRate/12,PaymentNumber-1,-MonthlyPayment,LoanAmount)</definedName>
    <definedName name="LoanYears">#REF!</definedName>
    <definedName name="MonthlyPayment">-PMT(InterestRate/12,NumberOfPayments,LoanAmount)</definedName>
    <definedName name="NumberOfPayments">#REF!</definedName>
    <definedName name="PaymentDate">DATE(YEAR(LoanStartDate),MONTH(LoanStartDate)+PaymentNumber,DAY(LoanStartDate))</definedName>
    <definedName name="PaymentNumber">ROW()-HeaderRow</definedName>
    <definedName name="Principal">-PPMT(InterestRate/12,PaymentNumber,NumberOfPayments,LoanAmount)</definedName>
    <definedName name="TotalLoanCo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15" l="1"/>
  <c r="C68" i="15"/>
  <c r="C67" i="15"/>
  <c r="C60" i="15"/>
  <c r="C59" i="15"/>
  <c r="BK5" i="15" l="1"/>
  <c r="BK6" i="15" s="1"/>
  <c r="BK7" i="15" s="1"/>
  <c r="BK8" i="15" s="1"/>
  <c r="BK9" i="15" s="1"/>
  <c r="BK10" i="15" s="1"/>
  <c r="BK11" i="15" s="1"/>
  <c r="BK12" i="15" s="1"/>
  <c r="BK13" i="15" s="1"/>
  <c r="BK14" i="15" s="1"/>
  <c r="BK15" i="15" s="1"/>
  <c r="BK16" i="15" s="1"/>
  <c r="BK17" i="15" s="1"/>
  <c r="BK18" i="15" s="1"/>
  <c r="BK19" i="15" s="1"/>
  <c r="BK20" i="15" s="1"/>
  <c r="BK21" i="15" s="1"/>
  <c r="BK22" i="15" s="1"/>
  <c r="BK23" i="15" s="1"/>
  <c r="BK24" i="15" s="1"/>
  <c r="BK25" i="15" s="1"/>
  <c r="BK26" i="15" s="1"/>
  <c r="BK27" i="15" s="1"/>
  <c r="BK28" i="15" s="1"/>
  <c r="BK29" i="15" s="1"/>
  <c r="BK30" i="15" s="1"/>
  <c r="BK31" i="15" s="1"/>
  <c r="BK32" i="15" s="1"/>
  <c r="BK33" i="15" s="1"/>
  <c r="BK34" i="15" s="1"/>
  <c r="BK35" i="15" s="1"/>
  <c r="BK36" i="15" s="1"/>
  <c r="BK37" i="15" s="1"/>
  <c r="BK38" i="15" s="1"/>
  <c r="BK39" i="15" s="1"/>
  <c r="BK40" i="15" s="1"/>
  <c r="BK41" i="15" s="1"/>
  <c r="BK42" i="15" s="1"/>
  <c r="BK43" i="15" s="1"/>
  <c r="BK44" i="15" s="1"/>
  <c r="C6" i="15"/>
  <c r="I4" i="15" s="1"/>
  <c r="C15" i="15"/>
  <c r="C34" i="15"/>
  <c r="C5" i="15"/>
  <c r="H4" i="15" s="1"/>
  <c r="C31" i="15"/>
  <c r="BD4" i="15" l="1"/>
  <c r="I5" i="15"/>
  <c r="AU4" i="15"/>
  <c r="AT4" i="15"/>
  <c r="BC4" i="15"/>
  <c r="C44" i="15"/>
  <c r="C45" i="15" s="1"/>
  <c r="C25" i="15"/>
  <c r="C19" i="15"/>
  <c r="C18" i="15"/>
  <c r="C17" i="15"/>
  <c r="C16" i="15"/>
  <c r="BD46" i="15" l="1"/>
  <c r="J37" i="15"/>
  <c r="J40" i="15"/>
  <c r="J13" i="15"/>
  <c r="J36" i="15"/>
  <c r="J25" i="15"/>
  <c r="J23" i="15"/>
  <c r="J41" i="15"/>
  <c r="J29" i="15"/>
  <c r="J17" i="15"/>
  <c r="J5" i="15"/>
  <c r="J28" i="15"/>
  <c r="J16" i="15"/>
  <c r="J39" i="15"/>
  <c r="J27" i="15"/>
  <c r="J15" i="15"/>
  <c r="J38" i="15"/>
  <c r="J26" i="15"/>
  <c r="J14" i="15"/>
  <c r="J24" i="15"/>
  <c r="J34" i="15"/>
  <c r="J22" i="15"/>
  <c r="J10" i="15"/>
  <c r="J12" i="15"/>
  <c r="J11" i="15"/>
  <c r="J33" i="15"/>
  <c r="J44" i="15"/>
  <c r="J32" i="15"/>
  <c r="J8" i="15"/>
  <c r="J43" i="15"/>
  <c r="J31" i="15"/>
  <c r="J19" i="15"/>
  <c r="J7" i="15"/>
  <c r="J35" i="15"/>
  <c r="J4" i="15"/>
  <c r="J21" i="15"/>
  <c r="J9" i="15"/>
  <c r="J20" i="15"/>
  <c r="J42" i="15"/>
  <c r="J30" i="15"/>
  <c r="J18" i="15"/>
  <c r="J6" i="15"/>
  <c r="C22" i="15"/>
  <c r="C23" i="15"/>
  <c r="C10" i="15" l="1"/>
  <c r="Q9" i="15"/>
  <c r="Z27" i="15" l="1"/>
  <c r="Z26" i="15"/>
  <c r="Z15" i="15"/>
  <c r="K16" i="15"/>
  <c r="Z39" i="15"/>
  <c r="Z14" i="15"/>
  <c r="Z38" i="15"/>
  <c r="Z37" i="15"/>
  <c r="Z25" i="15"/>
  <c r="Z13" i="15"/>
  <c r="Z36" i="15"/>
  <c r="Z24" i="15"/>
  <c r="Z12" i="15"/>
  <c r="Z35" i="15"/>
  <c r="Z23" i="15"/>
  <c r="Z11" i="15"/>
  <c r="Z4" i="15"/>
  <c r="Z33" i="15"/>
  <c r="Z9" i="15"/>
  <c r="Z44" i="15"/>
  <c r="Z32" i="15"/>
  <c r="Z20" i="15"/>
  <c r="Z8" i="15"/>
  <c r="Z43" i="15"/>
  <c r="Z31" i="15"/>
  <c r="Z19" i="15"/>
  <c r="Z7" i="15"/>
  <c r="Z42" i="15"/>
  <c r="Z30" i="15"/>
  <c r="Z18" i="15"/>
  <c r="Z6" i="15"/>
  <c r="Z34" i="15"/>
  <c r="Z22" i="15"/>
  <c r="Z10" i="15"/>
  <c r="Z21" i="15"/>
  <c r="Z41" i="15"/>
  <c r="Z29" i="15"/>
  <c r="Z17" i="15"/>
  <c r="Z5" i="15"/>
  <c r="Z40" i="15"/>
  <c r="Z28" i="15"/>
  <c r="Z16" i="15"/>
  <c r="Q38" i="15"/>
  <c r="Q32" i="15"/>
  <c r="Q31" i="15"/>
  <c r="Q20" i="15"/>
  <c r="Q27" i="15"/>
  <c r="Q26" i="15"/>
  <c r="Q15" i="15"/>
  <c r="Q19" i="15"/>
  <c r="Q14" i="15"/>
  <c r="K21" i="15"/>
  <c r="Q44" i="15"/>
  <c r="Q8" i="15"/>
  <c r="Q43" i="15"/>
  <c r="Q7" i="15"/>
  <c r="Q39" i="15"/>
  <c r="Q42" i="15"/>
  <c r="Q30" i="15"/>
  <c r="Q18" i="15"/>
  <c r="Q6" i="15"/>
  <c r="Q41" i="15"/>
  <c r="Q29" i="15"/>
  <c r="Q17" i="15"/>
  <c r="Q5" i="15"/>
  <c r="Q40" i="15"/>
  <c r="Q28" i="15"/>
  <c r="Q16" i="15"/>
  <c r="Q37" i="15"/>
  <c r="Q25" i="15"/>
  <c r="Q13" i="15"/>
  <c r="Q36" i="15"/>
  <c r="Q24" i="15"/>
  <c r="Q12" i="15"/>
  <c r="Q35" i="15"/>
  <c r="Q23" i="15"/>
  <c r="Q11" i="15"/>
  <c r="Q34" i="15"/>
  <c r="Q22" i="15"/>
  <c r="Q10" i="15"/>
  <c r="K8" i="15"/>
  <c r="Q4" i="15"/>
  <c r="Q33" i="15"/>
  <c r="Q21" i="15"/>
  <c r="L8" i="15"/>
  <c r="L7" i="15"/>
  <c r="L26" i="15"/>
  <c r="K4" i="15"/>
  <c r="K33" i="15"/>
  <c r="K28" i="15"/>
  <c r="L36" i="15"/>
  <c r="L14" i="15"/>
  <c r="L33" i="15"/>
  <c r="L13" i="15"/>
  <c r="L32" i="15"/>
  <c r="L12" i="15"/>
  <c r="L31" i="15"/>
  <c r="L11" i="15"/>
  <c r="K9" i="15"/>
  <c r="L28" i="15"/>
  <c r="L9" i="15"/>
  <c r="L4" i="15"/>
  <c r="L25" i="15"/>
  <c r="L44" i="15"/>
  <c r="L24" i="15"/>
  <c r="L6" i="15"/>
  <c r="L43" i="15"/>
  <c r="L21" i="15"/>
  <c r="L40" i="15"/>
  <c r="L20" i="15"/>
  <c r="L38" i="15"/>
  <c r="L19" i="15"/>
  <c r="K40" i="15"/>
  <c r="L37" i="15"/>
  <c r="L16" i="15"/>
  <c r="K32" i="15"/>
  <c r="K43" i="15"/>
  <c r="K19" i="15"/>
  <c r="K30" i="15"/>
  <c r="K6" i="15"/>
  <c r="L35" i="15"/>
  <c r="K41" i="15"/>
  <c r="K29" i="15"/>
  <c r="K17" i="15"/>
  <c r="K5" i="15"/>
  <c r="L34" i="15"/>
  <c r="L22" i="15"/>
  <c r="L10" i="15"/>
  <c r="K27" i="15"/>
  <c r="K26" i="15"/>
  <c r="K25" i="15"/>
  <c r="K13" i="15"/>
  <c r="L30" i="15"/>
  <c r="K39" i="15"/>
  <c r="K37" i="15"/>
  <c r="L42" i="15"/>
  <c r="L18" i="15"/>
  <c r="K36" i="15"/>
  <c r="K24" i="15"/>
  <c r="K12" i="15"/>
  <c r="L41" i="15"/>
  <c r="L29" i="15"/>
  <c r="L17" i="15"/>
  <c r="L5" i="15"/>
  <c r="K15" i="15"/>
  <c r="K38" i="15"/>
  <c r="K14" i="15"/>
  <c r="K35" i="15"/>
  <c r="K23" i="15"/>
  <c r="K11" i="15"/>
  <c r="K34" i="15"/>
  <c r="K22" i="15"/>
  <c r="K10" i="15"/>
  <c r="L39" i="15"/>
  <c r="L27" i="15"/>
  <c r="L15" i="15"/>
  <c r="K44" i="15"/>
  <c r="K20" i="15"/>
  <c r="K31" i="15"/>
  <c r="K7" i="15"/>
  <c r="K42" i="15"/>
  <c r="K18" i="15"/>
  <c r="L23" i="15"/>
  <c r="C33" i="15" l="1"/>
  <c r="G31" i="15"/>
  <c r="C24" i="15"/>
  <c r="C7" i="15" l="1"/>
  <c r="C12" i="15" s="1"/>
  <c r="M30" i="15"/>
  <c r="M18" i="15"/>
  <c r="M42" i="15"/>
  <c r="M11" i="15"/>
  <c r="M28" i="15"/>
  <c r="M14" i="15"/>
  <c r="M41" i="15"/>
  <c r="M35" i="15"/>
  <c r="M10" i="15"/>
  <c r="M29" i="15"/>
  <c r="M4" i="15"/>
  <c r="M23" i="15"/>
  <c r="M31" i="15"/>
  <c r="M13" i="15"/>
  <c r="M32" i="15"/>
  <c r="M33" i="15"/>
  <c r="M43" i="15"/>
  <c r="M21" i="15"/>
  <c r="M27" i="15"/>
  <c r="M17" i="15"/>
  <c r="M25" i="15"/>
  <c r="M20" i="15"/>
  <c r="M19" i="15"/>
  <c r="M39" i="15"/>
  <c r="M37" i="15"/>
  <c r="M7" i="15"/>
  <c r="M6" i="15"/>
  <c r="M44" i="15"/>
  <c r="M5" i="15"/>
  <c r="M36" i="15"/>
  <c r="M24" i="15"/>
  <c r="M26" i="15"/>
  <c r="M40" i="15"/>
  <c r="M15" i="15"/>
  <c r="M22" i="15"/>
  <c r="M9" i="15"/>
  <c r="M38" i="15"/>
  <c r="M34" i="15"/>
  <c r="M16" i="15"/>
  <c r="M8" i="15"/>
  <c r="M12" i="15"/>
  <c r="N4" i="15"/>
  <c r="N6" i="15"/>
  <c r="N8" i="15"/>
  <c r="N5" i="15"/>
  <c r="N7" i="15"/>
  <c r="O10" i="15"/>
  <c r="O9" i="15"/>
  <c r="O13" i="15"/>
  <c r="O6" i="15"/>
  <c r="O8" i="15"/>
  <c r="O12" i="15"/>
  <c r="O11" i="15"/>
  <c r="O7" i="15"/>
  <c r="O4" i="15"/>
  <c r="O5" i="15"/>
  <c r="O25" i="15"/>
  <c r="O14" i="15"/>
  <c r="O38" i="15"/>
  <c r="O39" i="15"/>
  <c r="N24" i="15"/>
  <c r="O34" i="15"/>
  <c r="N19" i="15"/>
  <c r="O20" i="15"/>
  <c r="O32" i="15"/>
  <c r="O21" i="15"/>
  <c r="O22" i="15"/>
  <c r="N31" i="15"/>
  <c r="O44" i="15"/>
  <c r="O33" i="15"/>
  <c r="N43" i="15"/>
  <c r="O37" i="15"/>
  <c r="O26" i="15"/>
  <c r="O15" i="15"/>
  <c r="O27" i="15"/>
  <c r="N12" i="15"/>
  <c r="N36" i="15"/>
  <c r="O24" i="15"/>
  <c r="N15" i="15"/>
  <c r="N38" i="15"/>
  <c r="O40" i="15"/>
  <c r="N33" i="15"/>
  <c r="O42" i="15"/>
  <c r="N26" i="15"/>
  <c r="O28" i="15"/>
  <c r="N21" i="15"/>
  <c r="N30" i="15"/>
  <c r="O30" i="15"/>
  <c r="N14" i="15"/>
  <c r="N28" i="15"/>
  <c r="N34" i="15"/>
  <c r="O23" i="15"/>
  <c r="N9" i="15"/>
  <c r="N40" i="15"/>
  <c r="O18" i="15"/>
  <c r="O41" i="15"/>
  <c r="N22" i="15"/>
  <c r="O36" i="15"/>
  <c r="O29" i="15"/>
  <c r="N42" i="15"/>
  <c r="O43" i="15"/>
  <c r="N41" i="15"/>
  <c r="N16" i="15"/>
  <c r="O17" i="15"/>
  <c r="N10" i="15"/>
  <c r="N27" i="15"/>
  <c r="N13" i="15"/>
  <c r="N44" i="15"/>
  <c r="N29" i="15"/>
  <c r="O31" i="15"/>
  <c r="N32" i="15"/>
  <c r="O19" i="15"/>
  <c r="N35" i="15"/>
  <c r="N20" i="15"/>
  <c r="N11" i="15"/>
  <c r="N18" i="15"/>
  <c r="N37" i="15"/>
  <c r="N23" i="15"/>
  <c r="O35" i="15"/>
  <c r="N17" i="15"/>
  <c r="N39" i="15"/>
  <c r="N25" i="15"/>
  <c r="O16" i="15"/>
  <c r="G27" i="15"/>
  <c r="G33" i="15"/>
  <c r="G43" i="15"/>
  <c r="G8" i="15"/>
  <c r="G19" i="15"/>
  <c r="C26" i="15"/>
  <c r="G5" i="15"/>
  <c r="G26" i="15"/>
  <c r="S5" i="15"/>
  <c r="G7" i="15"/>
  <c r="G13" i="15"/>
  <c r="G9" i="15"/>
  <c r="G16" i="15"/>
  <c r="G36" i="15"/>
  <c r="G15" i="15"/>
  <c r="G24" i="15"/>
  <c r="G10" i="15"/>
  <c r="S27" i="15"/>
  <c r="C32" i="15"/>
  <c r="C55" i="15" s="1"/>
  <c r="I31" i="15"/>
  <c r="I24" i="15"/>
  <c r="I9" i="15"/>
  <c r="I29" i="15"/>
  <c r="I22" i="15"/>
  <c r="I34" i="15"/>
  <c r="I28" i="15"/>
  <c r="I20" i="15"/>
  <c r="I41" i="15"/>
  <c r="I27" i="15"/>
  <c r="I13" i="15"/>
  <c r="I38" i="15"/>
  <c r="I17" i="15"/>
  <c r="I10" i="15"/>
  <c r="I11" i="15"/>
  <c r="I30" i="15"/>
  <c r="I40" i="15"/>
  <c r="I33" i="15"/>
  <c r="I26" i="15"/>
  <c r="I23" i="15"/>
  <c r="I36" i="15"/>
  <c r="I19" i="15"/>
  <c r="I32" i="15"/>
  <c r="I42" i="15"/>
  <c r="I35" i="15"/>
  <c r="I25" i="15"/>
  <c r="I18" i="15"/>
  <c r="I15" i="15"/>
  <c r="I21" i="15"/>
  <c r="I12" i="15"/>
  <c r="I14" i="15"/>
  <c r="I37" i="15"/>
  <c r="I39" i="15"/>
  <c r="I44" i="15"/>
  <c r="I16" i="15"/>
  <c r="I8" i="15"/>
  <c r="I43" i="15"/>
  <c r="I7" i="15"/>
  <c r="I6" i="15"/>
  <c r="S10" i="15"/>
  <c r="G39" i="15"/>
  <c r="G32" i="15"/>
  <c r="G25" i="15"/>
  <c r="G30" i="15"/>
  <c r="G23" i="15"/>
  <c r="G29" i="15"/>
  <c r="G22" i="15"/>
  <c r="G42" i="15"/>
  <c r="G35" i="15"/>
  <c r="G21" i="15"/>
  <c r="G14" i="15"/>
  <c r="G6" i="15"/>
  <c r="G40" i="15"/>
  <c r="G18" i="15"/>
  <c r="G11" i="15"/>
  <c r="G4" i="15"/>
  <c r="G28" i="15"/>
  <c r="G37" i="15"/>
  <c r="G44" i="15"/>
  <c r="G12" i="15"/>
  <c r="G38" i="15"/>
  <c r="G17" i="15"/>
  <c r="G20" i="15"/>
  <c r="S9" i="15"/>
  <c r="S25" i="15"/>
  <c r="S15" i="15"/>
  <c r="S30" i="15"/>
  <c r="S23" i="15"/>
  <c r="S34" i="15"/>
  <c r="S28" i="15"/>
  <c r="S20" i="15"/>
  <c r="S33" i="15"/>
  <c r="S26" i="15"/>
  <c r="S19" i="15"/>
  <c r="S12" i="15"/>
  <c r="S40" i="15"/>
  <c r="S18" i="15"/>
  <c r="S11" i="15"/>
  <c r="S44" i="15"/>
  <c r="S37" i="15"/>
  <c r="S16" i="15"/>
  <c r="S8" i="15"/>
  <c r="S41" i="15"/>
  <c r="S24" i="15"/>
  <c r="S17" i="15"/>
  <c r="S36" i="15"/>
  <c r="S13" i="15"/>
  <c r="S7" i="15"/>
  <c r="S43" i="15"/>
  <c r="S39" i="15"/>
  <c r="S29" i="15"/>
  <c r="S42" i="15"/>
  <c r="S38" i="15"/>
  <c r="S35" i="15"/>
  <c r="AB4" i="15"/>
  <c r="AB5" i="15" s="1"/>
  <c r="AB6" i="15" s="1"/>
  <c r="AB7" i="15" s="1"/>
  <c r="S21" i="15"/>
  <c r="S6" i="15"/>
  <c r="S31" i="15"/>
  <c r="S22" i="15"/>
  <c r="S32" i="15"/>
  <c r="S4" i="15"/>
  <c r="S14" i="15"/>
  <c r="G34" i="15"/>
  <c r="G41" i="15"/>
  <c r="C27" i="15" l="1"/>
  <c r="C28" i="15"/>
  <c r="H30" i="11" s="1"/>
  <c r="P13" i="15"/>
  <c r="P6" i="15"/>
  <c r="P18" i="15"/>
  <c r="P7" i="15"/>
  <c r="P14" i="15"/>
  <c r="P12" i="15"/>
  <c r="P42" i="15"/>
  <c r="P38" i="15"/>
  <c r="P9" i="15"/>
  <c r="P39" i="15"/>
  <c r="P23" i="15"/>
  <c r="P22" i="15"/>
  <c r="P19" i="15"/>
  <c r="P4" i="15"/>
  <c r="P15" i="15"/>
  <c r="P20" i="15"/>
  <c r="P29" i="15"/>
  <c r="P16" i="15"/>
  <c r="P40" i="15"/>
  <c r="P26" i="15"/>
  <c r="P17" i="15"/>
  <c r="P35" i="15"/>
  <c r="P24" i="15"/>
  <c r="P27" i="15"/>
  <c r="P41" i="15"/>
  <c r="P10" i="15"/>
  <c r="P25" i="15"/>
  <c r="P36" i="15"/>
  <c r="P21" i="15"/>
  <c r="P5" i="15"/>
  <c r="P43" i="15"/>
  <c r="P28" i="15"/>
  <c r="P8" i="15"/>
  <c r="P44" i="15"/>
  <c r="P33" i="15"/>
  <c r="P11" i="15"/>
  <c r="P32" i="15"/>
  <c r="P34" i="15"/>
  <c r="P37" i="15"/>
  <c r="P31" i="15"/>
  <c r="P30" i="15"/>
  <c r="C8" i="15"/>
  <c r="D8" i="21"/>
  <c r="H5" i="15"/>
  <c r="C8" i="21"/>
  <c r="AA18" i="15"/>
  <c r="AD18" i="15" s="1"/>
  <c r="AA24" i="15"/>
  <c r="AD24" i="15" s="1"/>
  <c r="AA32" i="15"/>
  <c r="AD32" i="15" s="1"/>
  <c r="AA43" i="15"/>
  <c r="AD43" i="15" s="1"/>
  <c r="AA34" i="15"/>
  <c r="AD34" i="15" s="1"/>
  <c r="R11" i="15"/>
  <c r="U11" i="15" s="1"/>
  <c r="AA11" i="15"/>
  <c r="AD11" i="15" s="1"/>
  <c r="AA25" i="15"/>
  <c r="AD25" i="15" s="1"/>
  <c r="R10" i="15"/>
  <c r="U10" i="15" s="1"/>
  <c r="AA10" i="15"/>
  <c r="AD10" i="15" s="1"/>
  <c r="AA19" i="15"/>
  <c r="AD19" i="15" s="1"/>
  <c r="AA33" i="15"/>
  <c r="AD33" i="15" s="1"/>
  <c r="AA20" i="15"/>
  <c r="AD20" i="15" s="1"/>
  <c r="R14" i="15"/>
  <c r="U14" i="15" s="1"/>
  <c r="AA14" i="15"/>
  <c r="AD14" i="15" s="1"/>
  <c r="AA16" i="15"/>
  <c r="AD16" i="15" s="1"/>
  <c r="AA27" i="15"/>
  <c r="AD27" i="15" s="1"/>
  <c r="AA15" i="15"/>
  <c r="AD15" i="15" s="1"/>
  <c r="AA17" i="15"/>
  <c r="AD17" i="15" s="1"/>
  <c r="AA21" i="15"/>
  <c r="AD21" i="15" s="1"/>
  <c r="R9" i="15"/>
  <c r="U9" i="15" s="1"/>
  <c r="AA9" i="15"/>
  <c r="AD9" i="15" s="1"/>
  <c r="R6" i="15"/>
  <c r="U6" i="15" s="1"/>
  <c r="AA6" i="15"/>
  <c r="AD6" i="15" s="1"/>
  <c r="AA38" i="15"/>
  <c r="AD38" i="15" s="1"/>
  <c r="AA35" i="15"/>
  <c r="AD35" i="15" s="1"/>
  <c r="R13" i="15"/>
  <c r="U13" i="15" s="1"/>
  <c r="AA13" i="15"/>
  <c r="AD13" i="15" s="1"/>
  <c r="R12" i="15"/>
  <c r="U12" i="15" s="1"/>
  <c r="AA12" i="15"/>
  <c r="AD12" i="15" s="1"/>
  <c r="AA42" i="15"/>
  <c r="AD42" i="15" s="1"/>
  <c r="R7" i="15"/>
  <c r="U7" i="15" s="1"/>
  <c r="AA7" i="15"/>
  <c r="AD7" i="15" s="1"/>
  <c r="AA40" i="15"/>
  <c r="AD40" i="15" s="1"/>
  <c r="AA36" i="15"/>
  <c r="AD36" i="15" s="1"/>
  <c r="AA44" i="15"/>
  <c r="AD44" i="15" s="1"/>
  <c r="AA22" i="15"/>
  <c r="AD22" i="15" s="1"/>
  <c r="AA39" i="15"/>
  <c r="AD39" i="15" s="1"/>
  <c r="AA37" i="15"/>
  <c r="AD37" i="15" s="1"/>
  <c r="AA29" i="15"/>
  <c r="AD29" i="15" s="1"/>
  <c r="AA26" i="15"/>
  <c r="AD26" i="15" s="1"/>
  <c r="AA28" i="15"/>
  <c r="AD28" i="15" s="1"/>
  <c r="AA23" i="15"/>
  <c r="AD23" i="15" s="1"/>
  <c r="R5" i="15"/>
  <c r="U5" i="15" s="1"/>
  <c r="AA5" i="15"/>
  <c r="AD5" i="15" s="1"/>
  <c r="R8" i="15"/>
  <c r="U8" i="15" s="1"/>
  <c r="AA8" i="15"/>
  <c r="AD8" i="15" s="1"/>
  <c r="AA41" i="15"/>
  <c r="AD41" i="15" s="1"/>
  <c r="R4" i="15"/>
  <c r="U4" i="15" s="1"/>
  <c r="AA4" i="15"/>
  <c r="AD4" i="15" s="1"/>
  <c r="AA30" i="15"/>
  <c r="AD30" i="15" s="1"/>
  <c r="AA31" i="15"/>
  <c r="AD31" i="15" s="1"/>
  <c r="R35" i="15"/>
  <c r="U35" i="15" s="1"/>
  <c r="R38" i="15"/>
  <c r="U38" i="15" s="1"/>
  <c r="R40" i="15"/>
  <c r="U40" i="15" s="1"/>
  <c r="R17" i="15"/>
  <c r="U17" i="15" s="1"/>
  <c r="R21" i="15"/>
  <c r="U21" i="15" s="1"/>
  <c r="R26" i="15"/>
  <c r="U26" i="15" s="1"/>
  <c r="R44" i="15"/>
  <c r="U44" i="15" s="1"/>
  <c r="R30" i="15"/>
  <c r="U30" i="15" s="1"/>
  <c r="R37" i="15"/>
  <c r="U37" i="15" s="1"/>
  <c r="R28" i="15"/>
  <c r="U28" i="15" s="1"/>
  <c r="R34" i="15"/>
  <c r="U34" i="15" s="1"/>
  <c r="R25" i="15"/>
  <c r="U25" i="15" s="1"/>
  <c r="R19" i="15"/>
  <c r="U19" i="15" s="1"/>
  <c r="R42" i="15"/>
  <c r="U42" i="15" s="1"/>
  <c r="R29" i="15"/>
  <c r="U29" i="15" s="1"/>
  <c r="R23" i="15"/>
  <c r="U23" i="15" s="1"/>
  <c r="R41" i="15"/>
  <c r="U41" i="15" s="1"/>
  <c r="R18" i="15"/>
  <c r="U18" i="15" s="1"/>
  <c r="R32" i="15"/>
  <c r="U32" i="15" s="1"/>
  <c r="R24" i="15"/>
  <c r="U24" i="15" s="1"/>
  <c r="R39" i="15"/>
  <c r="U39" i="15" s="1"/>
  <c r="R15" i="15"/>
  <c r="U15" i="15" s="1"/>
  <c r="R43" i="15"/>
  <c r="U43" i="15" s="1"/>
  <c r="R22" i="15"/>
  <c r="U22" i="15" s="1"/>
  <c r="R36" i="15"/>
  <c r="U36" i="15" s="1"/>
  <c r="R33" i="15"/>
  <c r="U33" i="15" s="1"/>
  <c r="R20" i="15"/>
  <c r="U20" i="15" s="1"/>
  <c r="R16" i="15"/>
  <c r="U16" i="15" s="1"/>
  <c r="R27" i="15"/>
  <c r="U27" i="15" s="1"/>
  <c r="R31" i="15"/>
  <c r="U31" i="15" s="1"/>
  <c r="T5" i="15"/>
  <c r="T8" i="15"/>
  <c r="T10" i="15"/>
  <c r="T9" i="15"/>
  <c r="T36" i="15"/>
  <c r="T7" i="15"/>
  <c r="T13" i="15"/>
  <c r="T27" i="15"/>
  <c r="T19" i="15"/>
  <c r="T23" i="15"/>
  <c r="T41" i="15"/>
  <c r="T31" i="15"/>
  <c r="T11" i="15"/>
  <c r="T25" i="15"/>
  <c r="T24" i="15"/>
  <c r="T17" i="15"/>
  <c r="T18" i="15"/>
  <c r="T32" i="15"/>
  <c r="T40" i="15"/>
  <c r="T39" i="15"/>
  <c r="T6" i="15"/>
  <c r="AC6" i="15"/>
  <c r="T14" i="15"/>
  <c r="T33" i="15"/>
  <c r="T38" i="15"/>
  <c r="T35" i="15"/>
  <c r="T34" i="15"/>
  <c r="T21" i="15"/>
  <c r="T16" i="15"/>
  <c r="T12" i="15"/>
  <c r="T42" i="15"/>
  <c r="T43" i="15"/>
  <c r="T44" i="15"/>
  <c r="T22" i="15"/>
  <c r="AB8" i="15"/>
  <c r="AC7" i="15"/>
  <c r="T37" i="15"/>
  <c r="T29" i="15"/>
  <c r="T26" i="15"/>
  <c r="T15" i="15"/>
  <c r="T28" i="15"/>
  <c r="AC5" i="15"/>
  <c r="T4" i="15"/>
  <c r="AC4" i="15"/>
  <c r="T30" i="15"/>
  <c r="T20" i="15"/>
  <c r="AV5" i="15" l="1"/>
  <c r="AV4" i="15"/>
  <c r="BE4" i="15"/>
  <c r="BD5" i="15"/>
  <c r="AU5" i="15"/>
  <c r="D9" i="21" s="1"/>
  <c r="AT5" i="15"/>
  <c r="C9" i="21" s="1"/>
  <c r="BE5" i="15"/>
  <c r="AL41" i="15"/>
  <c r="BC5" i="15"/>
  <c r="C11" i="15"/>
  <c r="H15" i="11" s="1"/>
  <c r="AL30" i="15"/>
  <c r="BH5" i="15"/>
  <c r="BH4" i="15"/>
  <c r="AL15" i="15"/>
  <c r="AL33" i="15"/>
  <c r="AL44" i="15"/>
  <c r="AL20" i="15"/>
  <c r="AL35" i="15"/>
  <c r="AL24" i="15"/>
  <c r="AL31" i="15"/>
  <c r="AL32" i="15"/>
  <c r="AL43" i="15"/>
  <c r="AL36" i="15"/>
  <c r="AL19" i="15"/>
  <c r="AL22" i="15"/>
  <c r="AL40" i="15"/>
  <c r="AL38" i="15"/>
  <c r="AL39" i="15"/>
  <c r="AL37" i="15"/>
  <c r="AL16" i="15"/>
  <c r="AL28" i="15"/>
  <c r="AL18" i="15"/>
  <c r="AL34" i="15"/>
  <c r="AL27" i="15"/>
  <c r="AL9" i="15"/>
  <c r="AL10" i="15"/>
  <c r="AL6" i="15"/>
  <c r="AL5" i="15"/>
  <c r="AW5" i="15" s="1"/>
  <c r="AL7" i="15"/>
  <c r="AL13" i="15"/>
  <c r="AL23" i="15"/>
  <c r="AL29" i="15"/>
  <c r="AL25" i="15"/>
  <c r="AL11" i="15"/>
  <c r="AL12" i="15"/>
  <c r="AL26" i="15"/>
  <c r="AL14" i="15"/>
  <c r="AL4" i="15"/>
  <c r="AW4" i="15" s="1"/>
  <c r="AL42" i="15"/>
  <c r="AL21" i="15"/>
  <c r="AL17" i="15"/>
  <c r="AL8" i="15"/>
  <c r="AF6" i="15"/>
  <c r="AH6" i="15" s="1"/>
  <c r="H6" i="15"/>
  <c r="AF5" i="15"/>
  <c r="AH5" i="15" s="1"/>
  <c r="W5" i="15"/>
  <c r="AF4" i="15"/>
  <c r="AH4" i="15" s="1"/>
  <c r="W4" i="15"/>
  <c r="X4" i="15" s="1"/>
  <c r="W8" i="15"/>
  <c r="AF7" i="15"/>
  <c r="AH7" i="15" s="1"/>
  <c r="W44" i="15"/>
  <c r="Y44" i="15" s="1"/>
  <c r="W25" i="15"/>
  <c r="Y25" i="15" s="1"/>
  <c r="W20" i="15"/>
  <c r="X20" i="15" s="1"/>
  <c r="W26" i="15"/>
  <c r="V26" i="15" s="1"/>
  <c r="W33" i="15"/>
  <c r="Y33" i="15" s="1"/>
  <c r="W42" i="15"/>
  <c r="Y42" i="15" s="1"/>
  <c r="W39" i="15"/>
  <c r="Y39" i="15" s="1"/>
  <c r="W21" i="15"/>
  <c r="Y21" i="15" s="1"/>
  <c r="W38" i="15"/>
  <c r="X38" i="15" s="1"/>
  <c r="W29" i="15"/>
  <c r="W43" i="15"/>
  <c r="Y43" i="15" s="1"/>
  <c r="W14" i="15"/>
  <c r="X14" i="15" s="1"/>
  <c r="W41" i="15"/>
  <c r="Y41" i="15" s="1"/>
  <c r="W19" i="15"/>
  <c r="W23" i="15"/>
  <c r="Y23" i="15" s="1"/>
  <c r="W22" i="15"/>
  <c r="W24" i="15"/>
  <c r="W40" i="15"/>
  <c r="Y40" i="15" s="1"/>
  <c r="W15" i="15"/>
  <c r="W34" i="15"/>
  <c r="Y34" i="15" s="1"/>
  <c r="W10" i="15"/>
  <c r="W6" i="15"/>
  <c r="Y6" i="15" s="1"/>
  <c r="W27" i="15"/>
  <c r="Y27" i="15" s="1"/>
  <c r="W7" i="15"/>
  <c r="AB9" i="15"/>
  <c r="AC8" i="15"/>
  <c r="AF8" i="15" s="1"/>
  <c r="AH8" i="15" s="1"/>
  <c r="AV6" i="15" l="1"/>
  <c r="AW6" i="15"/>
  <c r="F10" i="21" s="1"/>
  <c r="E9" i="21"/>
  <c r="E8" i="21"/>
  <c r="F8" i="21"/>
  <c r="F9" i="21"/>
  <c r="BD6" i="15"/>
  <c r="AU6" i="15"/>
  <c r="D10" i="21" s="1"/>
  <c r="AT6" i="15"/>
  <c r="C10" i="21" s="1"/>
  <c r="BE6" i="15"/>
  <c r="BC6" i="15"/>
  <c r="BH6" i="15"/>
  <c r="AK5" i="15"/>
  <c r="AY5" i="15" s="1"/>
  <c r="AN6" i="15"/>
  <c r="AZ6" i="15" s="1"/>
  <c r="AK7" i="15"/>
  <c r="AP7" i="15" s="1"/>
  <c r="AK8" i="15"/>
  <c r="AP8" i="15" s="1"/>
  <c r="AE6" i="15"/>
  <c r="AG6" i="15"/>
  <c r="Y4" i="15"/>
  <c r="AN4" i="15" s="1"/>
  <c r="AZ4" i="15" s="1"/>
  <c r="BA4" i="15" s="1"/>
  <c r="Y5" i="15"/>
  <c r="AN5" i="15" s="1"/>
  <c r="AZ5" i="15" s="1"/>
  <c r="BA5" i="15" s="1"/>
  <c r="X5" i="15"/>
  <c r="V5" i="15"/>
  <c r="AE5" i="15"/>
  <c r="Y8" i="15"/>
  <c r="AN8" i="15" s="1"/>
  <c r="H7" i="15"/>
  <c r="AK4" i="15"/>
  <c r="AY4" i="15" s="1"/>
  <c r="V4" i="15"/>
  <c r="AG5" i="15"/>
  <c r="AE4" i="15"/>
  <c r="X8" i="15"/>
  <c r="AG4" i="15"/>
  <c r="V8" i="15"/>
  <c r="AG7" i="15"/>
  <c r="AE7" i="15"/>
  <c r="X40" i="15"/>
  <c r="V6" i="15"/>
  <c r="X26" i="15"/>
  <c r="Y20" i="15"/>
  <c r="V42" i="15"/>
  <c r="Y29" i="15"/>
  <c r="X15" i="15"/>
  <c r="Y26" i="15"/>
  <c r="X42" i="15"/>
  <c r="V40" i="15"/>
  <c r="V14" i="15"/>
  <c r="V15" i="15"/>
  <c r="V25" i="15"/>
  <c r="V38" i="15"/>
  <c r="X43" i="15"/>
  <c r="Y15" i="15"/>
  <c r="X23" i="15"/>
  <c r="X21" i="15"/>
  <c r="Y38" i="15"/>
  <c r="V23" i="15"/>
  <c r="V20" i="15"/>
  <c r="X39" i="15"/>
  <c r="V39" i="15"/>
  <c r="X44" i="15"/>
  <c r="V44" i="15"/>
  <c r="X34" i="15"/>
  <c r="V43" i="15"/>
  <c r="V34" i="15"/>
  <c r="X22" i="15"/>
  <c r="AK6" i="15"/>
  <c r="AY6" i="15" s="1"/>
  <c r="X6" i="15"/>
  <c r="X25" i="15"/>
  <c r="V29" i="15"/>
  <c r="Y14" i="15"/>
  <c r="X10" i="15"/>
  <c r="X33" i="15"/>
  <c r="V33" i="15"/>
  <c r="V19" i="15"/>
  <c r="V21" i="15"/>
  <c r="X29" i="15"/>
  <c r="V41" i="15"/>
  <c r="Y19" i="15"/>
  <c r="X19" i="15"/>
  <c r="V24" i="15"/>
  <c r="X24" i="15"/>
  <c r="Y10" i="15"/>
  <c r="V22" i="15"/>
  <c r="Y24" i="15"/>
  <c r="V27" i="15"/>
  <c r="Y7" i="15"/>
  <c r="AN7" i="15" s="1"/>
  <c r="X27" i="15"/>
  <c r="X7" i="15"/>
  <c r="Y22" i="15"/>
  <c r="V10" i="15"/>
  <c r="V7" i="15"/>
  <c r="X41" i="15"/>
  <c r="AG8" i="15"/>
  <c r="AE8" i="15"/>
  <c r="AC9" i="15"/>
  <c r="AB10" i="15"/>
  <c r="BA6" i="15" l="1"/>
  <c r="BJ7" i="15"/>
  <c r="AZ7" i="15"/>
  <c r="AY7" i="15"/>
  <c r="H11" i="21" s="1"/>
  <c r="AW7" i="15"/>
  <c r="F11" i="21" s="1"/>
  <c r="AV7" i="15"/>
  <c r="E10" i="21"/>
  <c r="BD7" i="15"/>
  <c r="AT7" i="15"/>
  <c r="C11" i="21" s="1"/>
  <c r="AU7" i="15"/>
  <c r="D11" i="21" s="1"/>
  <c r="BE7" i="15"/>
  <c r="BC7" i="15"/>
  <c r="AQ7" i="15"/>
  <c r="BF7" i="15" s="1"/>
  <c r="AQ4" i="15"/>
  <c r="BF4" i="15" s="1"/>
  <c r="AQ5" i="15"/>
  <c r="BF5" i="15" s="1"/>
  <c r="AQ6" i="15"/>
  <c r="BF6" i="15" s="1"/>
  <c r="AQ8" i="15"/>
  <c r="AO7" i="15"/>
  <c r="BI7" i="15" s="1"/>
  <c r="AO8" i="15"/>
  <c r="AO6" i="15"/>
  <c r="BI6" i="15" s="1"/>
  <c r="AO5" i="15"/>
  <c r="BI5" i="15" s="1"/>
  <c r="AO4" i="15"/>
  <c r="BI4" i="15" s="1"/>
  <c r="AP5" i="15"/>
  <c r="BJ5" i="15" s="1"/>
  <c r="AP6" i="15"/>
  <c r="BJ6" i="15" s="1"/>
  <c r="AP4" i="15"/>
  <c r="BJ4" i="15" s="1"/>
  <c r="BG5" i="15"/>
  <c r="BG4" i="15"/>
  <c r="BG6" i="15"/>
  <c r="BG7" i="15"/>
  <c r="BH7" i="15"/>
  <c r="H9" i="21"/>
  <c r="AM6" i="15"/>
  <c r="AX6" i="15" s="1"/>
  <c r="AM4" i="15"/>
  <c r="AX4" i="15" s="1"/>
  <c r="AM7" i="15"/>
  <c r="AX7" i="15" s="1"/>
  <c r="AM5" i="15"/>
  <c r="AX5" i="15" s="1"/>
  <c r="AM8" i="15"/>
  <c r="H8" i="21"/>
  <c r="H8" i="15"/>
  <c r="H10" i="21"/>
  <c r="AB11" i="15"/>
  <c r="AC10" i="15"/>
  <c r="AF10" i="15" s="1"/>
  <c r="BA7" i="15" l="1"/>
  <c r="J11" i="21" s="1"/>
  <c r="BJ8" i="15"/>
  <c r="BI8" i="15"/>
  <c r="AZ8" i="15"/>
  <c r="AV8" i="15"/>
  <c r="AW8" i="15"/>
  <c r="F12" i="21" s="1"/>
  <c r="AX8" i="15"/>
  <c r="AY8" i="15"/>
  <c r="H12" i="21" s="1"/>
  <c r="E11" i="21"/>
  <c r="J10" i="21"/>
  <c r="J9" i="21"/>
  <c r="I11" i="21"/>
  <c r="G11" i="21"/>
  <c r="BD8" i="15"/>
  <c r="AU8" i="15"/>
  <c r="D12" i="21" s="1"/>
  <c r="AT8" i="15"/>
  <c r="C12" i="21" s="1"/>
  <c r="BE8" i="15"/>
  <c r="BC8" i="15"/>
  <c r="BF8" i="15"/>
  <c r="I8" i="21"/>
  <c r="BG8" i="15"/>
  <c r="I10" i="21"/>
  <c r="I9" i="21"/>
  <c r="BH8" i="15"/>
  <c r="AH10" i="15"/>
  <c r="AK10" i="15"/>
  <c r="AP10" i="15" s="1"/>
  <c r="H9" i="15"/>
  <c r="AG10" i="15"/>
  <c r="AE10" i="15"/>
  <c r="AM10" i="15" s="1"/>
  <c r="AB12" i="15"/>
  <c r="AC11" i="15"/>
  <c r="BA8" i="15" l="1"/>
  <c r="J12" i="21" s="1"/>
  <c r="I12" i="21"/>
  <c r="AW9" i="15"/>
  <c r="F13" i="21" s="1"/>
  <c r="AV9" i="15"/>
  <c r="E12" i="21"/>
  <c r="G9" i="21"/>
  <c r="G8" i="21"/>
  <c r="G10" i="21"/>
  <c r="G12" i="21"/>
  <c r="BD9" i="15"/>
  <c r="AT9" i="15"/>
  <c r="C13" i="21" s="1"/>
  <c r="AU9" i="15"/>
  <c r="D13" i="21" s="1"/>
  <c r="BE9" i="15"/>
  <c r="BC9" i="15"/>
  <c r="J8" i="21"/>
  <c r="AN10" i="15"/>
  <c r="BH9" i="15"/>
  <c r="H10" i="15"/>
  <c r="AB13" i="15"/>
  <c r="AC12" i="15"/>
  <c r="AV10" i="15" l="1"/>
  <c r="AW10" i="15"/>
  <c r="F14" i="21" s="1"/>
  <c r="BJ10" i="15"/>
  <c r="AY10" i="15"/>
  <c r="H14" i="21" s="1"/>
  <c r="AX10" i="15"/>
  <c r="AZ10" i="15"/>
  <c r="E13" i="21"/>
  <c r="BD10" i="15"/>
  <c r="AU10" i="15"/>
  <c r="D14" i="21" s="1"/>
  <c r="AT10" i="15"/>
  <c r="C14" i="21" s="1"/>
  <c r="BE10" i="15"/>
  <c r="AQ10" i="15"/>
  <c r="BF10" i="15" s="1"/>
  <c r="BC10" i="15"/>
  <c r="AO10" i="15"/>
  <c r="BI10" i="15" s="1"/>
  <c r="BH10" i="15"/>
  <c r="BG10" i="15"/>
  <c r="H11" i="15"/>
  <c r="AB14" i="15"/>
  <c r="AC13" i="15"/>
  <c r="BA10" i="15" l="1"/>
  <c r="J14" i="21" s="1"/>
  <c r="AV11" i="15"/>
  <c r="AW11" i="15"/>
  <c r="F15" i="21" s="1"/>
  <c r="E14" i="21"/>
  <c r="G14" i="21"/>
  <c r="BD11" i="15"/>
  <c r="AU11" i="15"/>
  <c r="D15" i="21" s="1"/>
  <c r="AT11" i="15"/>
  <c r="C15" i="21" s="1"/>
  <c r="BE11" i="15"/>
  <c r="I14" i="21"/>
  <c r="BC11" i="15"/>
  <c r="BH11" i="15"/>
  <c r="H12" i="15"/>
  <c r="AB15" i="15"/>
  <c r="AB16" i="15" s="1"/>
  <c r="AB17" i="15" s="1"/>
  <c r="AB18" i="15" s="1"/>
  <c r="AB19" i="15" s="1"/>
  <c r="AB20" i="15" s="1"/>
  <c r="AB21" i="15" s="1"/>
  <c r="AB22" i="15" s="1"/>
  <c r="AB23" i="15" s="1"/>
  <c r="AB24" i="15" s="1"/>
  <c r="AB25" i="15" s="1"/>
  <c r="AB26" i="15" s="1"/>
  <c r="AB27" i="15" s="1"/>
  <c r="AB28" i="15" s="1"/>
  <c r="AB29" i="15" s="1"/>
  <c r="AB30" i="15" s="1"/>
  <c r="AB31" i="15" s="1"/>
  <c r="AB32" i="15" s="1"/>
  <c r="AB33" i="15" s="1"/>
  <c r="AB34" i="15" s="1"/>
  <c r="AB35" i="15" s="1"/>
  <c r="AB36" i="15" s="1"/>
  <c r="AB37" i="15" s="1"/>
  <c r="AB38" i="15" s="1"/>
  <c r="AB39" i="15" s="1"/>
  <c r="AB40" i="15" s="1"/>
  <c r="AB41" i="15" s="1"/>
  <c r="AB42" i="15" s="1"/>
  <c r="AB43" i="15" s="1"/>
  <c r="AB44" i="15" s="1"/>
  <c r="AC36" i="15"/>
  <c r="AC40" i="15"/>
  <c r="AF40" i="15" s="1"/>
  <c r="AC14" i="15"/>
  <c r="AF14" i="15" s="1"/>
  <c r="AC42" i="15"/>
  <c r="AF42" i="15" s="1"/>
  <c r="AC39" i="15"/>
  <c r="AF39" i="15" s="1"/>
  <c r="AC22" i="15"/>
  <c r="AF22" i="15" s="1"/>
  <c r="AC17" i="15"/>
  <c r="AC38" i="15"/>
  <c r="AF38" i="15" s="1"/>
  <c r="AC20" i="15"/>
  <c r="AF20" i="15" s="1"/>
  <c r="AC25" i="15"/>
  <c r="AF25" i="15" s="1"/>
  <c r="AC23" i="15"/>
  <c r="AF23" i="15" s="1"/>
  <c r="AC34" i="15"/>
  <c r="AF34" i="15" s="1"/>
  <c r="AC35" i="15"/>
  <c r="AC37" i="15"/>
  <c r="AC31" i="15"/>
  <c r="AC18" i="15"/>
  <c r="AC30" i="15"/>
  <c r="AC15" i="15"/>
  <c r="AF15" i="15" s="1"/>
  <c r="AC27" i="15"/>
  <c r="AF27" i="15" s="1"/>
  <c r="AC43" i="15"/>
  <c r="AF43" i="15" s="1"/>
  <c r="AC32" i="15"/>
  <c r="AC29" i="15"/>
  <c r="AF29" i="15" s="1"/>
  <c r="AC28" i="15"/>
  <c r="AC24" i="15"/>
  <c r="AF24" i="15" s="1"/>
  <c r="AC41" i="15"/>
  <c r="AF41" i="15" s="1"/>
  <c r="AC26" i="15"/>
  <c r="AF26" i="15" s="1"/>
  <c r="AC16" i="15"/>
  <c r="AC19" i="15"/>
  <c r="AF19" i="15" s="1"/>
  <c r="AV12" i="15" l="1"/>
  <c r="AW12" i="15"/>
  <c r="F16" i="21" s="1"/>
  <c r="AC44" i="15"/>
  <c r="AF44" i="15" s="1"/>
  <c r="AG44" i="15" s="1"/>
  <c r="AC33" i="15"/>
  <c r="AF33" i="15" s="1"/>
  <c r="AE33" i="15" s="1"/>
  <c r="AM33" i="15" s="1"/>
  <c r="AC21" i="15"/>
  <c r="AF21" i="15" s="1"/>
  <c r="AK21" i="15" s="1"/>
  <c r="AP21" i="15" s="1"/>
  <c r="E15" i="21"/>
  <c r="BD12" i="15"/>
  <c r="AU12" i="15"/>
  <c r="D16" i="21" s="1"/>
  <c r="AT12" i="15"/>
  <c r="C16" i="21" s="1"/>
  <c r="BE12" i="15"/>
  <c r="BC12" i="15"/>
  <c r="BH12" i="15"/>
  <c r="AH23" i="15"/>
  <c r="AK23" i="15"/>
  <c r="AP23" i="15" s="1"/>
  <c r="AH20" i="15"/>
  <c r="AK20" i="15"/>
  <c r="AP20" i="15" s="1"/>
  <c r="AH43" i="15"/>
  <c r="AK43" i="15"/>
  <c r="AP43" i="15" s="1"/>
  <c r="AH25" i="15"/>
  <c r="AK25" i="15"/>
  <c r="AP25" i="15" s="1"/>
  <c r="AH38" i="15"/>
  <c r="AK38" i="15"/>
  <c r="AP38" i="15" s="1"/>
  <c r="AH22" i="15"/>
  <c r="AK22" i="15"/>
  <c r="AP22" i="15" s="1"/>
  <c r="AH29" i="15"/>
  <c r="AK29" i="15"/>
  <c r="AP29" i="15" s="1"/>
  <c r="AH27" i="15"/>
  <c r="AK27" i="15"/>
  <c r="AP27" i="15" s="1"/>
  <c r="AH19" i="15"/>
  <c r="AK19" i="15"/>
  <c r="AP19" i="15" s="1"/>
  <c r="AH39" i="15"/>
  <c r="AK39" i="15"/>
  <c r="AP39" i="15" s="1"/>
  <c r="AH42" i="15"/>
  <c r="AK42" i="15"/>
  <c r="AP42" i="15" s="1"/>
  <c r="AH26" i="15"/>
  <c r="AK26" i="15"/>
  <c r="AP26" i="15" s="1"/>
  <c r="AH14" i="15"/>
  <c r="AK14" i="15"/>
  <c r="AP14" i="15" s="1"/>
  <c r="AH41" i="15"/>
  <c r="AK41" i="15"/>
  <c r="AP41" i="15" s="1"/>
  <c r="AH15" i="15"/>
  <c r="AK15" i="15"/>
  <c r="AP15" i="15" s="1"/>
  <c r="AH24" i="15"/>
  <c r="AK24" i="15"/>
  <c r="AP24" i="15" s="1"/>
  <c r="AH34" i="15"/>
  <c r="AK34" i="15"/>
  <c r="AP34" i="15" s="1"/>
  <c r="AH40" i="15"/>
  <c r="AK40" i="15"/>
  <c r="AP40" i="15" s="1"/>
  <c r="H13" i="15"/>
  <c r="AG39" i="15"/>
  <c r="AE39" i="15"/>
  <c r="AM39" i="15" s="1"/>
  <c r="AG42" i="15"/>
  <c r="AE42" i="15"/>
  <c r="AM42" i="15" s="1"/>
  <c r="AG26" i="15"/>
  <c r="AE26" i="15"/>
  <c r="AM26" i="15" s="1"/>
  <c r="AG14" i="15"/>
  <c r="AE14" i="15"/>
  <c r="AM14" i="15" s="1"/>
  <c r="AG27" i="15"/>
  <c r="AE27" i="15"/>
  <c r="AM27" i="15" s="1"/>
  <c r="AG22" i="15"/>
  <c r="AE22" i="15"/>
  <c r="AM22" i="15" s="1"/>
  <c r="AG34" i="15"/>
  <c r="AE34" i="15"/>
  <c r="AM34" i="15" s="1"/>
  <c r="AG23" i="15"/>
  <c r="AE23" i="15"/>
  <c r="AM23" i="15" s="1"/>
  <c r="AG38" i="15"/>
  <c r="AE38" i="15"/>
  <c r="AM38" i="15" s="1"/>
  <c r="AG19" i="15"/>
  <c r="AE19" i="15"/>
  <c r="AM19" i="15" s="1"/>
  <c r="AG24" i="15"/>
  <c r="AE24" i="15"/>
  <c r="AM24" i="15" s="1"/>
  <c r="AG29" i="15"/>
  <c r="AE29" i="15"/>
  <c r="AM29" i="15" s="1"/>
  <c r="AG25" i="15"/>
  <c r="AE25" i="15"/>
  <c r="AM25" i="15" s="1"/>
  <c r="AG15" i="15"/>
  <c r="AE15" i="15"/>
  <c r="AM15" i="15" s="1"/>
  <c r="AG41" i="15"/>
  <c r="AE41" i="15"/>
  <c r="AM41" i="15" s="1"/>
  <c r="AG40" i="15"/>
  <c r="AE40" i="15"/>
  <c r="AM40" i="15" s="1"/>
  <c r="AG20" i="15"/>
  <c r="AE20" i="15"/>
  <c r="AM20" i="15" s="1"/>
  <c r="AG43" i="15"/>
  <c r="AE43" i="15"/>
  <c r="AM43" i="15" s="1"/>
  <c r="AV13" i="15" l="1"/>
  <c r="AW13" i="15"/>
  <c r="F17" i="21" s="1"/>
  <c r="AG21" i="15"/>
  <c r="AH21" i="15"/>
  <c r="AN21" i="15" s="1"/>
  <c r="AE21" i="15"/>
  <c r="AM21" i="15" s="1"/>
  <c r="AK44" i="15"/>
  <c r="AP44" i="15" s="1"/>
  <c r="AH44" i="15"/>
  <c r="AN44" i="15" s="1"/>
  <c r="AG33" i="15"/>
  <c r="AE44" i="15"/>
  <c r="AM44" i="15" s="1"/>
  <c r="AK33" i="15"/>
  <c r="AP33" i="15" s="1"/>
  <c r="AH33" i="15"/>
  <c r="AN33" i="15" s="1"/>
  <c r="E16" i="21"/>
  <c r="BD13" i="15"/>
  <c r="AU13" i="15"/>
  <c r="D17" i="21" s="1"/>
  <c r="AT13" i="15"/>
  <c r="C17" i="21" s="1"/>
  <c r="BE13" i="15"/>
  <c r="BC13" i="15"/>
  <c r="AN29" i="15"/>
  <c r="AN43" i="15"/>
  <c r="AN24" i="15"/>
  <c r="AN15" i="15"/>
  <c r="AN39" i="15"/>
  <c r="AN20" i="15"/>
  <c r="AN40" i="15"/>
  <c r="AN14" i="15"/>
  <c r="AN19" i="15"/>
  <c r="AN38" i="15"/>
  <c r="AN23" i="15"/>
  <c r="AN22" i="15"/>
  <c r="AN41" i="15"/>
  <c r="AN27" i="15"/>
  <c r="AN42" i="15"/>
  <c r="AN34" i="15"/>
  <c r="AN26" i="15"/>
  <c r="AN25" i="15"/>
  <c r="BH13" i="15"/>
  <c r="H14" i="15"/>
  <c r="AZ14" i="15" l="1"/>
  <c r="AY14" i="15"/>
  <c r="H18" i="21" s="1"/>
  <c r="AX14" i="15"/>
  <c r="BJ14" i="15"/>
  <c r="AV14" i="15"/>
  <c r="AW14" i="15"/>
  <c r="F18" i="21" s="1"/>
  <c r="E17" i="21"/>
  <c r="BD14" i="15"/>
  <c r="AU14" i="15"/>
  <c r="D18" i="21" s="1"/>
  <c r="AT14" i="15"/>
  <c r="C18" i="21" s="1"/>
  <c r="BE14" i="15"/>
  <c r="AQ21" i="15"/>
  <c r="AQ19" i="15"/>
  <c r="AQ25" i="15"/>
  <c r="AQ14" i="15"/>
  <c r="BF14" i="15" s="1"/>
  <c r="AQ29" i="15"/>
  <c r="AQ20" i="15"/>
  <c r="AQ15" i="15"/>
  <c r="AQ22" i="15"/>
  <c r="AQ24" i="15"/>
  <c r="AQ23" i="15"/>
  <c r="AQ26" i="15"/>
  <c r="AQ34" i="15"/>
  <c r="AQ27" i="15"/>
  <c r="AQ33" i="15"/>
  <c r="BC14" i="15"/>
  <c r="AO38" i="15"/>
  <c r="AQ38" i="15"/>
  <c r="AO43" i="15"/>
  <c r="AQ43" i="15"/>
  <c r="AO44" i="15"/>
  <c r="AQ44" i="15"/>
  <c r="AO40" i="15"/>
  <c r="AQ40" i="15"/>
  <c r="AO39" i="15"/>
  <c r="AQ39" i="15"/>
  <c r="AO42" i="15"/>
  <c r="AQ42" i="15"/>
  <c r="AO41" i="15"/>
  <c r="AQ41" i="15"/>
  <c r="AO20" i="15"/>
  <c r="AO25" i="15"/>
  <c r="AO24" i="15"/>
  <c r="AO22" i="15"/>
  <c r="AO21" i="15"/>
  <c r="AO23" i="15"/>
  <c r="AO34" i="15"/>
  <c r="AO33" i="15"/>
  <c r="AO26" i="15"/>
  <c r="AO15" i="15"/>
  <c r="AO19" i="15"/>
  <c r="AO27" i="15"/>
  <c r="AO14" i="15"/>
  <c r="BI14" i="15" s="1"/>
  <c r="AO29" i="15"/>
  <c r="BG14" i="15"/>
  <c r="BH14" i="15"/>
  <c r="H15" i="15"/>
  <c r="BA14" i="15" l="1"/>
  <c r="BJ15" i="15"/>
  <c r="AZ15" i="15"/>
  <c r="AY15" i="15"/>
  <c r="H19" i="21" s="1"/>
  <c r="AW15" i="15"/>
  <c r="F19" i="21" s="1"/>
  <c r="AX15" i="15"/>
  <c r="BI15" i="15"/>
  <c r="AV15" i="15"/>
  <c r="BA15" i="15" s="1"/>
  <c r="I18" i="21"/>
  <c r="G18" i="21"/>
  <c r="E18" i="21"/>
  <c r="BD15" i="15"/>
  <c r="AT15" i="15"/>
  <c r="C19" i="21" s="1"/>
  <c r="AU15" i="15"/>
  <c r="D19" i="21" s="1"/>
  <c r="BE15" i="15"/>
  <c r="BC15" i="15"/>
  <c r="BF15" i="15"/>
  <c r="BH15" i="15"/>
  <c r="BG15" i="15"/>
  <c r="H16" i="15"/>
  <c r="AV16" i="15" l="1"/>
  <c r="AW16" i="15"/>
  <c r="F20" i="21" s="1"/>
  <c r="E19" i="21"/>
  <c r="G19" i="21"/>
  <c r="I19" i="21"/>
  <c r="J19" i="21"/>
  <c r="BD16" i="15"/>
  <c r="AT16" i="15"/>
  <c r="C20" i="21" s="1"/>
  <c r="AU16" i="15"/>
  <c r="D20" i="21" s="1"/>
  <c r="BE16" i="15"/>
  <c r="BC16" i="15"/>
  <c r="J18" i="21"/>
  <c r="BH16" i="15"/>
  <c r="H17" i="15"/>
  <c r="AW17" i="15" l="1"/>
  <c r="F21" i="21" s="1"/>
  <c r="AV17" i="15"/>
  <c r="E20" i="21"/>
  <c r="BD17" i="15"/>
  <c r="AU17" i="15"/>
  <c r="D21" i="21" s="1"/>
  <c r="AT17" i="15"/>
  <c r="C21" i="21" s="1"/>
  <c r="BE17" i="15"/>
  <c r="BC17" i="15"/>
  <c r="BH17" i="15"/>
  <c r="H18" i="15"/>
  <c r="AV18" i="15" l="1"/>
  <c r="AW18" i="15"/>
  <c r="F22" i="21" s="1"/>
  <c r="E21" i="21"/>
  <c r="BD18" i="15"/>
  <c r="AU18" i="15"/>
  <c r="D22" i="21" s="1"/>
  <c r="AT18" i="15"/>
  <c r="C22" i="21" s="1"/>
  <c r="BE18" i="15"/>
  <c r="BC18" i="15"/>
  <c r="BH18" i="15"/>
  <c r="H19" i="15"/>
  <c r="AX19" i="15" l="1"/>
  <c r="AV19" i="15"/>
  <c r="AW19" i="15"/>
  <c r="AZ19" i="15"/>
  <c r="AY19" i="15"/>
  <c r="BJ19" i="15"/>
  <c r="BI19" i="15"/>
  <c r="E22" i="21"/>
  <c r="BD19" i="15"/>
  <c r="AU19" i="15"/>
  <c r="D23" i="21" s="1"/>
  <c r="AT19" i="15"/>
  <c r="C23" i="21" s="1"/>
  <c r="BE19" i="15"/>
  <c r="BC19" i="15"/>
  <c r="BF19" i="15"/>
  <c r="BH19" i="15"/>
  <c r="BG19" i="15"/>
  <c r="H20" i="15"/>
  <c r="BA19" i="15" l="1"/>
  <c r="J23" i="21" s="1"/>
  <c r="AY20" i="15"/>
  <c r="H24" i="21" s="1"/>
  <c r="AX20" i="15"/>
  <c r="AV20" i="15"/>
  <c r="AW20" i="15"/>
  <c r="F24" i="21" s="1"/>
  <c r="BI20" i="15"/>
  <c r="AZ20" i="15"/>
  <c r="BJ20" i="15"/>
  <c r="E23" i="21"/>
  <c r="G23" i="21"/>
  <c r="BD20" i="15"/>
  <c r="AU20" i="15"/>
  <c r="D24" i="21" s="1"/>
  <c r="AT20" i="15"/>
  <c r="C24" i="21" s="1"/>
  <c r="BE20" i="15"/>
  <c r="BC20" i="15"/>
  <c r="BF20" i="15"/>
  <c r="BH20" i="15"/>
  <c r="BG20" i="15"/>
  <c r="F23" i="21"/>
  <c r="H23" i="21"/>
  <c r="I23" i="21"/>
  <c r="H21" i="15"/>
  <c r="BA20" i="15" l="1"/>
  <c r="J24" i="21" s="1"/>
  <c r="BI21" i="15"/>
  <c r="AZ21" i="15"/>
  <c r="AY21" i="15"/>
  <c r="H25" i="21" s="1"/>
  <c r="AX21" i="15"/>
  <c r="AV21" i="15"/>
  <c r="BJ21" i="15"/>
  <c r="AW21" i="15"/>
  <c r="F25" i="21" s="1"/>
  <c r="E24" i="21"/>
  <c r="I24" i="21"/>
  <c r="G24" i="21"/>
  <c r="BD21" i="15"/>
  <c r="AT21" i="15"/>
  <c r="C25" i="21" s="1"/>
  <c r="AU21" i="15"/>
  <c r="D25" i="21" s="1"/>
  <c r="BE21" i="15"/>
  <c r="BC21" i="15"/>
  <c r="BF21" i="15"/>
  <c r="BH21" i="15"/>
  <c r="BG21" i="15"/>
  <c r="H22" i="15"/>
  <c r="BA21" i="15" l="1"/>
  <c r="J25" i="21" s="1"/>
  <c r="AZ22" i="15"/>
  <c r="AY22" i="15"/>
  <c r="H26" i="21" s="1"/>
  <c r="AX22" i="15"/>
  <c r="BJ22" i="15"/>
  <c r="BI22" i="15"/>
  <c r="AW22" i="15"/>
  <c r="F26" i="21" s="1"/>
  <c r="AV22" i="15"/>
  <c r="E25" i="21"/>
  <c r="G25" i="21"/>
  <c r="I25" i="21"/>
  <c r="BD22" i="15"/>
  <c r="AU22" i="15"/>
  <c r="D26" i="21" s="1"/>
  <c r="AT22" i="15"/>
  <c r="C26" i="21" s="1"/>
  <c r="BE22" i="15"/>
  <c r="BC22" i="15"/>
  <c r="BF22" i="15"/>
  <c r="BH22" i="15"/>
  <c r="BG22" i="15"/>
  <c r="H23" i="15"/>
  <c r="BA22" i="15" l="1"/>
  <c r="J26" i="21" s="1"/>
  <c r="BJ23" i="15"/>
  <c r="AZ23" i="15"/>
  <c r="AY23" i="15"/>
  <c r="H27" i="21" s="1"/>
  <c r="AW23" i="15"/>
  <c r="F27" i="21" s="1"/>
  <c r="AX23" i="15"/>
  <c r="AV23" i="15"/>
  <c r="BI23" i="15"/>
  <c r="E26" i="21"/>
  <c r="G26" i="21"/>
  <c r="I26" i="21"/>
  <c r="BD23" i="15"/>
  <c r="AU23" i="15"/>
  <c r="D27" i="21" s="1"/>
  <c r="AT23" i="15"/>
  <c r="C27" i="21" s="1"/>
  <c r="BE23" i="15"/>
  <c r="BC23" i="15"/>
  <c r="BF23" i="15"/>
  <c r="BH23" i="15"/>
  <c r="BG23" i="15"/>
  <c r="H24" i="15"/>
  <c r="BA23" i="15" l="1"/>
  <c r="J27" i="21" s="1"/>
  <c r="BJ24" i="15"/>
  <c r="BI24" i="15"/>
  <c r="AZ24" i="15"/>
  <c r="AV24" i="15"/>
  <c r="AW24" i="15"/>
  <c r="F28" i="21" s="1"/>
  <c r="AY24" i="15"/>
  <c r="H28" i="21" s="1"/>
  <c r="AX24" i="15"/>
  <c r="E27" i="21"/>
  <c r="G27" i="21"/>
  <c r="I27" i="21"/>
  <c r="BD24" i="15"/>
  <c r="AU24" i="15"/>
  <c r="D28" i="21" s="1"/>
  <c r="AT24" i="15"/>
  <c r="C28" i="21" s="1"/>
  <c r="BE24" i="15"/>
  <c r="BC24" i="15"/>
  <c r="BF24" i="15"/>
  <c r="BH24" i="15"/>
  <c r="BG24" i="15"/>
  <c r="H25" i="15"/>
  <c r="BA24" i="15" l="1"/>
  <c r="J28" i="21" s="1"/>
  <c r="AW25" i="15"/>
  <c r="BJ25" i="15"/>
  <c r="BI25" i="15"/>
  <c r="AX25" i="15"/>
  <c r="AV25" i="15"/>
  <c r="AY25" i="15"/>
  <c r="AZ25" i="15"/>
  <c r="G28" i="21"/>
  <c r="E28" i="21"/>
  <c r="BD25" i="15"/>
  <c r="AU25" i="15"/>
  <c r="D29" i="21" s="1"/>
  <c r="AT25" i="15"/>
  <c r="C29" i="21" s="1"/>
  <c r="BE25" i="15"/>
  <c r="BC25" i="15"/>
  <c r="BF25" i="15"/>
  <c r="BH25" i="15"/>
  <c r="BG25" i="15"/>
  <c r="I28" i="21"/>
  <c r="H26" i="15"/>
  <c r="BA25" i="15" l="1"/>
  <c r="J29" i="21" s="1"/>
  <c r="AV26" i="15"/>
  <c r="E30" i="21" s="1"/>
  <c r="AW26" i="15"/>
  <c r="F30" i="21" s="1"/>
  <c r="BJ26" i="15"/>
  <c r="AY26" i="15"/>
  <c r="H30" i="21" s="1"/>
  <c r="AX26" i="15"/>
  <c r="G30" i="21" s="1"/>
  <c r="AZ26" i="15"/>
  <c r="I30" i="21" s="1"/>
  <c r="BI26" i="15"/>
  <c r="BD26" i="15"/>
  <c r="AU26" i="15"/>
  <c r="D30" i="21" s="1"/>
  <c r="AT26" i="15"/>
  <c r="C30" i="21" s="1"/>
  <c r="BE26" i="15"/>
  <c r="BC26" i="15"/>
  <c r="BF26" i="15"/>
  <c r="BH26" i="15"/>
  <c r="BG26" i="15"/>
  <c r="E29" i="21"/>
  <c r="H29" i="21"/>
  <c r="I29" i="21"/>
  <c r="F29" i="21"/>
  <c r="G29" i="21"/>
  <c r="H27" i="15"/>
  <c r="BA26" i="15" l="1"/>
  <c r="J30" i="21" s="1"/>
  <c r="AX27" i="15"/>
  <c r="AV27" i="15"/>
  <c r="AW27" i="15"/>
  <c r="AZ27" i="15"/>
  <c r="AY27" i="15"/>
  <c r="BI27" i="15"/>
  <c r="BJ27" i="15"/>
  <c r="BD27" i="15"/>
  <c r="AT27" i="15"/>
  <c r="C31" i="21" s="1"/>
  <c r="AU27" i="15"/>
  <c r="D31" i="21" s="1"/>
  <c r="BE27" i="15"/>
  <c r="BC27" i="15"/>
  <c r="BF27" i="15"/>
  <c r="BH27" i="15"/>
  <c r="BG27" i="15"/>
  <c r="W28" i="15"/>
  <c r="AF28" i="15"/>
  <c r="W12" i="15"/>
  <c r="AF12" i="15"/>
  <c r="W31" i="15"/>
  <c r="AF31" i="15"/>
  <c r="W30" i="15"/>
  <c r="AF30" i="15"/>
  <c r="W9" i="15"/>
  <c r="AF9" i="15"/>
  <c r="W11" i="15"/>
  <c r="AF11" i="15"/>
  <c r="H28" i="15"/>
  <c r="BA27" i="15" l="1"/>
  <c r="J31" i="21" s="1"/>
  <c r="AV28" i="15"/>
  <c r="E32" i="21" s="1"/>
  <c r="AW28" i="15"/>
  <c r="F32" i="21" s="1"/>
  <c r="BD28" i="15"/>
  <c r="AT28" i="15"/>
  <c r="C32" i="21" s="1"/>
  <c r="AU28" i="15"/>
  <c r="D32" i="21" s="1"/>
  <c r="BE28" i="15"/>
  <c r="BC28" i="15"/>
  <c r="F31" i="21"/>
  <c r="G31" i="21"/>
  <c r="E31" i="21"/>
  <c r="BH28" i="15"/>
  <c r="H31" i="21"/>
  <c r="I31" i="21"/>
  <c r="W32" i="15"/>
  <c r="AF32" i="15"/>
  <c r="AG31" i="15"/>
  <c r="AE31" i="15"/>
  <c r="AH31" i="15"/>
  <c r="X9" i="15"/>
  <c r="V9" i="15"/>
  <c r="Y9" i="15"/>
  <c r="AK9" i="15"/>
  <c r="AY9" i="15" s="1"/>
  <c r="AG30" i="15"/>
  <c r="AH30" i="15"/>
  <c r="AE30" i="15"/>
  <c r="W13" i="15"/>
  <c r="AF13" i="15"/>
  <c r="AH12" i="15"/>
  <c r="AG12" i="15"/>
  <c r="AE12" i="15"/>
  <c r="AG11" i="15"/>
  <c r="AH11" i="15"/>
  <c r="AE11" i="15"/>
  <c r="AG28" i="15"/>
  <c r="AE28" i="15"/>
  <c r="AH28" i="15"/>
  <c r="AH9" i="15"/>
  <c r="AE9" i="15"/>
  <c r="AG9" i="15"/>
  <c r="V30" i="15"/>
  <c r="X30" i="15"/>
  <c r="Y30" i="15"/>
  <c r="AK30" i="15"/>
  <c r="AP30" i="15" s="1"/>
  <c r="X31" i="15"/>
  <c r="V31" i="15"/>
  <c r="Y31" i="15"/>
  <c r="AK31" i="15"/>
  <c r="AP31" i="15" s="1"/>
  <c r="Y12" i="15"/>
  <c r="V12" i="15"/>
  <c r="X12" i="15"/>
  <c r="AK12" i="15"/>
  <c r="AY12" i="15" s="1"/>
  <c r="Y11" i="15"/>
  <c r="V11" i="15"/>
  <c r="X11" i="15"/>
  <c r="AK11" i="15"/>
  <c r="AY11" i="15" s="1"/>
  <c r="V28" i="15"/>
  <c r="Y28" i="15"/>
  <c r="X28" i="15"/>
  <c r="AK28" i="15"/>
  <c r="AY28" i="15" s="1"/>
  <c r="H29" i="15"/>
  <c r="AZ29" i="15" l="1"/>
  <c r="I33" i="21" s="1"/>
  <c r="AY29" i="15"/>
  <c r="H33" i="21" s="1"/>
  <c r="AX29" i="15"/>
  <c r="G33" i="21" s="1"/>
  <c r="AV29" i="15"/>
  <c r="E33" i="21" s="1"/>
  <c r="BJ29" i="15"/>
  <c r="BI29" i="15"/>
  <c r="AW29" i="15"/>
  <c r="F33" i="21" s="1"/>
  <c r="BD29" i="15"/>
  <c r="AU29" i="15"/>
  <c r="D33" i="21" s="1"/>
  <c r="AT29" i="15"/>
  <c r="C33" i="21" s="1"/>
  <c r="BE29" i="15"/>
  <c r="BC29" i="15"/>
  <c r="BF29" i="15"/>
  <c r="AP12" i="15"/>
  <c r="BJ12" i="15" s="1"/>
  <c r="AP11" i="15"/>
  <c r="BJ11" i="15" s="1"/>
  <c r="AP28" i="15"/>
  <c r="BJ28" i="15" s="1"/>
  <c r="AP9" i="15"/>
  <c r="BJ9" i="15" s="1"/>
  <c r="BH29" i="15"/>
  <c r="BG29" i="15"/>
  <c r="AN30" i="15"/>
  <c r="AM11" i="15"/>
  <c r="AX11" i="15" s="1"/>
  <c r="H32" i="21"/>
  <c r="AM28" i="15"/>
  <c r="AX28" i="15" s="1"/>
  <c r="AN9" i="15"/>
  <c r="AZ9" i="15" s="1"/>
  <c r="BA9" i="15" s="1"/>
  <c r="AM30" i="15"/>
  <c r="AN11" i="15"/>
  <c r="AZ11" i="15" s="1"/>
  <c r="BA11" i="15" s="1"/>
  <c r="AN28" i="15"/>
  <c r="AZ28" i="15" s="1"/>
  <c r="BA28" i="15" s="1"/>
  <c r="H13" i="21"/>
  <c r="AN31" i="15"/>
  <c r="AM31" i="15"/>
  <c r="AN12" i="15"/>
  <c r="AZ12" i="15" s="1"/>
  <c r="BA12" i="15" s="1"/>
  <c r="H15" i="21"/>
  <c r="H16" i="21"/>
  <c r="AH13" i="15"/>
  <c r="AE13" i="15"/>
  <c r="AG13" i="15"/>
  <c r="AG32" i="15"/>
  <c r="AE32" i="15"/>
  <c r="AH32" i="15"/>
  <c r="AM12" i="15"/>
  <c r="AX12" i="15" s="1"/>
  <c r="AM9" i="15"/>
  <c r="AX9" i="15" s="1"/>
  <c r="Y13" i="15"/>
  <c r="V13" i="15"/>
  <c r="X13" i="15"/>
  <c r="AK13" i="15"/>
  <c r="AY13" i="15" s="1"/>
  <c r="V32" i="15"/>
  <c r="X32" i="15"/>
  <c r="Y32" i="15"/>
  <c r="AK32" i="15"/>
  <c r="AP32" i="15" s="1"/>
  <c r="H30" i="15"/>
  <c r="BA29" i="15" l="1"/>
  <c r="J33" i="21" s="1"/>
  <c r="AZ30" i="15"/>
  <c r="AY30" i="15"/>
  <c r="H34" i="21" s="1"/>
  <c r="AX30" i="15"/>
  <c r="G34" i="21" s="1"/>
  <c r="BJ30" i="15"/>
  <c r="AW30" i="15"/>
  <c r="F34" i="21" s="1"/>
  <c r="AV30" i="15"/>
  <c r="E34" i="21" s="1"/>
  <c r="G32" i="21"/>
  <c r="BD30" i="15"/>
  <c r="AU30" i="15"/>
  <c r="D34" i="21" s="1"/>
  <c r="AT30" i="15"/>
  <c r="C34" i="21" s="1"/>
  <c r="BE30" i="15"/>
  <c r="AQ12" i="15"/>
  <c r="BF12" i="15" s="1"/>
  <c r="AQ11" i="15"/>
  <c r="BF11" i="15" s="1"/>
  <c r="AQ31" i="15"/>
  <c r="AQ9" i="15"/>
  <c r="BF9" i="15" s="1"/>
  <c r="AQ30" i="15"/>
  <c r="BF30" i="15" s="1"/>
  <c r="AQ28" i="15"/>
  <c r="BF28" i="15" s="1"/>
  <c r="BC30" i="15"/>
  <c r="AO9" i="15"/>
  <c r="BI9" i="15" s="1"/>
  <c r="AO12" i="15"/>
  <c r="BI12" i="15" s="1"/>
  <c r="AO31" i="15"/>
  <c r="AO30" i="15"/>
  <c r="BI30" i="15" s="1"/>
  <c r="AO11" i="15"/>
  <c r="BI11" i="15" s="1"/>
  <c r="AO28" i="15"/>
  <c r="BI28" i="15" s="1"/>
  <c r="AP13" i="15"/>
  <c r="BJ13" i="15" s="1"/>
  <c r="BG12" i="15"/>
  <c r="BG28" i="15"/>
  <c r="BG11" i="15"/>
  <c r="BG9" i="15"/>
  <c r="BG30" i="15"/>
  <c r="BH30" i="15"/>
  <c r="AM32" i="15"/>
  <c r="AN13" i="15"/>
  <c r="AZ13" i="15" s="1"/>
  <c r="BA13" i="15" s="1"/>
  <c r="AN32" i="15"/>
  <c r="H17" i="21"/>
  <c r="AM13" i="15"/>
  <c r="AX13" i="15" s="1"/>
  <c r="H31" i="15"/>
  <c r="BA30" i="15" l="1"/>
  <c r="J34" i="21" s="1"/>
  <c r="AZ31" i="15"/>
  <c r="I35" i="21" s="1"/>
  <c r="AY31" i="15"/>
  <c r="H35" i="21" s="1"/>
  <c r="AW31" i="15"/>
  <c r="F35" i="21" s="1"/>
  <c r="BJ31" i="15"/>
  <c r="AV31" i="15"/>
  <c r="E35" i="21" s="1"/>
  <c r="BI31" i="15"/>
  <c r="AX31" i="15"/>
  <c r="G35" i="21" s="1"/>
  <c r="G16" i="21"/>
  <c r="G13" i="21"/>
  <c r="G15" i="21"/>
  <c r="BD31" i="15"/>
  <c r="AU31" i="15"/>
  <c r="D35" i="21" s="1"/>
  <c r="AT31" i="15"/>
  <c r="C35" i="21" s="1"/>
  <c r="BE31" i="15"/>
  <c r="I34" i="21"/>
  <c r="AQ13" i="15"/>
  <c r="BF13" i="15" s="1"/>
  <c r="AQ32" i="15"/>
  <c r="BC31" i="15"/>
  <c r="BF31" i="15"/>
  <c r="AO13" i="15"/>
  <c r="BI13" i="15" s="1"/>
  <c r="AO32" i="15"/>
  <c r="BG13" i="15"/>
  <c r="I32" i="21"/>
  <c r="J32" i="21"/>
  <c r="I13" i="21"/>
  <c r="I15" i="21"/>
  <c r="J15" i="21"/>
  <c r="I16" i="21"/>
  <c r="J16" i="21"/>
  <c r="BH31" i="15"/>
  <c r="BG31" i="15"/>
  <c r="H32" i="15"/>
  <c r="BA31" i="15" l="1"/>
  <c r="J35" i="21" s="1"/>
  <c r="BJ32" i="15"/>
  <c r="BI32" i="15"/>
  <c r="AZ32" i="15"/>
  <c r="AV32" i="15"/>
  <c r="AW32" i="15"/>
  <c r="AY32" i="15"/>
  <c r="AX32" i="15"/>
  <c r="G17" i="21"/>
  <c r="BD32" i="15"/>
  <c r="AU32" i="15"/>
  <c r="D36" i="21" s="1"/>
  <c r="AT32" i="15"/>
  <c r="C36" i="21" s="1"/>
  <c r="BE32" i="15"/>
  <c r="C37" i="15"/>
  <c r="O28" i="11" s="1"/>
  <c r="BC32" i="15"/>
  <c r="J13" i="21"/>
  <c r="BF32" i="15"/>
  <c r="I17" i="21"/>
  <c r="J17" i="21"/>
  <c r="BG32" i="15"/>
  <c r="BH32" i="15"/>
  <c r="H33" i="15"/>
  <c r="BA32" i="15" l="1"/>
  <c r="J36" i="21" s="1"/>
  <c r="AW33" i="15"/>
  <c r="F37" i="21" s="1"/>
  <c r="BJ33" i="15"/>
  <c r="BI33" i="15"/>
  <c r="AX33" i="15"/>
  <c r="G37" i="21" s="1"/>
  <c r="AV33" i="15"/>
  <c r="E37" i="21" s="1"/>
  <c r="AZ33" i="15"/>
  <c r="I37" i="21" s="1"/>
  <c r="AY33" i="15"/>
  <c r="H37" i="21" s="1"/>
  <c r="BD33" i="15"/>
  <c r="AT33" i="15"/>
  <c r="C37" i="21" s="1"/>
  <c r="AU33" i="15"/>
  <c r="D37" i="21" s="1"/>
  <c r="BE33" i="15"/>
  <c r="BC33" i="15"/>
  <c r="BF33" i="15"/>
  <c r="F36" i="21"/>
  <c r="H36" i="21"/>
  <c r="G36" i="21"/>
  <c r="I36" i="21"/>
  <c r="E36" i="21"/>
  <c r="BH33" i="15"/>
  <c r="BG33" i="15"/>
  <c r="H34" i="15"/>
  <c r="BA33" i="15" l="1"/>
  <c r="J37" i="21" s="1"/>
  <c r="AV34" i="15"/>
  <c r="E38" i="21" s="1"/>
  <c r="AW34" i="15"/>
  <c r="F38" i="21" s="1"/>
  <c r="BJ34" i="15"/>
  <c r="AY34" i="15"/>
  <c r="H38" i="21" s="1"/>
  <c r="AX34" i="15"/>
  <c r="G38" i="21" s="1"/>
  <c r="AZ34" i="15"/>
  <c r="I38" i="21" s="1"/>
  <c r="BI34" i="15"/>
  <c r="BD34" i="15"/>
  <c r="AU34" i="15"/>
  <c r="D38" i="21" s="1"/>
  <c r="AT34" i="15"/>
  <c r="C38" i="21" s="1"/>
  <c r="BE34" i="15"/>
  <c r="BC34" i="15"/>
  <c r="BF34" i="15"/>
  <c r="BH34" i="15"/>
  <c r="BG34" i="15"/>
  <c r="H35" i="15"/>
  <c r="BA34" i="15" l="1"/>
  <c r="J38" i="21" s="1"/>
  <c r="AV35" i="15"/>
  <c r="E39" i="21" s="1"/>
  <c r="AW35" i="15"/>
  <c r="F39" i="21" s="1"/>
  <c r="BD35" i="15"/>
  <c r="AU35" i="15"/>
  <c r="D39" i="21" s="1"/>
  <c r="AT35" i="15"/>
  <c r="C39" i="21" s="1"/>
  <c r="BE35" i="15"/>
  <c r="BC35" i="15"/>
  <c r="BH35" i="15"/>
  <c r="H36" i="15"/>
  <c r="AV36" i="15" l="1"/>
  <c r="E40" i="21" s="1"/>
  <c r="AW36" i="15"/>
  <c r="F40" i="21" s="1"/>
  <c r="BD36" i="15"/>
  <c r="AU36" i="15"/>
  <c r="D40" i="21" s="1"/>
  <c r="AT36" i="15"/>
  <c r="C40" i="21" s="1"/>
  <c r="BE36" i="15"/>
  <c r="BC36" i="15"/>
  <c r="BH36" i="15"/>
  <c r="H37" i="15"/>
  <c r="AV37" i="15" l="1"/>
  <c r="E41" i="21" s="1"/>
  <c r="AW37" i="15"/>
  <c r="F41" i="21" s="1"/>
  <c r="BD37" i="15"/>
  <c r="AU37" i="15"/>
  <c r="D41" i="21" s="1"/>
  <c r="AT37" i="15"/>
  <c r="C41" i="21" s="1"/>
  <c r="BE37" i="15"/>
  <c r="BC37" i="15"/>
  <c r="BH37" i="15"/>
  <c r="H38" i="15"/>
  <c r="AZ38" i="15" l="1"/>
  <c r="AY38" i="15"/>
  <c r="H42" i="21" s="1"/>
  <c r="AX38" i="15"/>
  <c r="G42" i="21" s="1"/>
  <c r="BJ38" i="15"/>
  <c r="AV38" i="15"/>
  <c r="E42" i="21" s="1"/>
  <c r="AW38" i="15"/>
  <c r="F42" i="21" s="1"/>
  <c r="BI38" i="15"/>
  <c r="BD38" i="15"/>
  <c r="AU38" i="15"/>
  <c r="D42" i="21" s="1"/>
  <c r="AT38" i="15"/>
  <c r="C42" i="21" s="1"/>
  <c r="BE38" i="15"/>
  <c r="BC38" i="15"/>
  <c r="BF38" i="15"/>
  <c r="BH38" i="15"/>
  <c r="BG38" i="15"/>
  <c r="H39" i="15"/>
  <c r="BA38" i="15" l="1"/>
  <c r="J42" i="21" s="1"/>
  <c r="AZ39" i="15"/>
  <c r="AY39" i="15"/>
  <c r="AW39" i="15"/>
  <c r="BJ39" i="15"/>
  <c r="AV39" i="15"/>
  <c r="BI39" i="15"/>
  <c r="AX39" i="15"/>
  <c r="BD39" i="15"/>
  <c r="AT39" i="15"/>
  <c r="C43" i="21" s="1"/>
  <c r="AU39" i="15"/>
  <c r="D43" i="21" s="1"/>
  <c r="BE39" i="15"/>
  <c r="I42" i="21"/>
  <c r="BC39" i="15"/>
  <c r="BF39" i="15"/>
  <c r="BH39" i="15"/>
  <c r="BG39" i="15"/>
  <c r="H40" i="15"/>
  <c r="BA39" i="15" l="1"/>
  <c r="BJ40" i="15"/>
  <c r="BI40" i="15"/>
  <c r="AZ40" i="15"/>
  <c r="AV40" i="15"/>
  <c r="E44" i="21" s="1"/>
  <c r="AW40" i="15"/>
  <c r="F44" i="21" s="1"/>
  <c r="AX40" i="15"/>
  <c r="G44" i="21" s="1"/>
  <c r="AY40" i="15"/>
  <c r="H44" i="21" s="1"/>
  <c r="BD40" i="15"/>
  <c r="AT40" i="15"/>
  <c r="C44" i="21" s="1"/>
  <c r="AU40" i="15"/>
  <c r="D44" i="21" s="1"/>
  <c r="BE40" i="15"/>
  <c r="BC40" i="15"/>
  <c r="BF40" i="15"/>
  <c r="I43" i="21"/>
  <c r="H43" i="21"/>
  <c r="G43" i="21"/>
  <c r="E43" i="21"/>
  <c r="BE46" i="15"/>
  <c r="F43" i="21"/>
  <c r="C39" i="15"/>
  <c r="C56" i="15" s="1"/>
  <c r="BH40" i="15"/>
  <c r="BG40" i="15"/>
  <c r="H41" i="15"/>
  <c r="BA40" i="15" l="1"/>
  <c r="J44" i="21" s="1"/>
  <c r="AW41" i="15"/>
  <c r="F45" i="21" s="1"/>
  <c r="BJ41" i="15"/>
  <c r="AX41" i="15"/>
  <c r="G45" i="21" s="1"/>
  <c r="AV41" i="15"/>
  <c r="E45" i="21" s="1"/>
  <c r="AZ41" i="15"/>
  <c r="AY41" i="15"/>
  <c r="H45" i="21" s="1"/>
  <c r="BI41" i="15"/>
  <c r="O29" i="11"/>
  <c r="I44" i="21"/>
  <c r="BD41" i="15"/>
  <c r="AU41" i="15"/>
  <c r="D45" i="21" s="1"/>
  <c r="AT41" i="15"/>
  <c r="C45" i="21" s="1"/>
  <c r="BE41" i="15"/>
  <c r="BC41" i="15"/>
  <c r="BF41" i="15"/>
  <c r="J43" i="21"/>
  <c r="BH41" i="15"/>
  <c r="BG41" i="15"/>
  <c r="H42" i="15"/>
  <c r="BA41" i="15" l="1"/>
  <c r="J45" i="21" s="1"/>
  <c r="AV42" i="15"/>
  <c r="E46" i="21" s="1"/>
  <c r="AW42" i="15"/>
  <c r="F46" i="21" s="1"/>
  <c r="BJ42" i="15"/>
  <c r="AY42" i="15"/>
  <c r="H46" i="21" s="1"/>
  <c r="AX42" i="15"/>
  <c r="G46" i="21" s="1"/>
  <c r="BI42" i="15"/>
  <c r="AZ42" i="15"/>
  <c r="BA42" i="15" s="1"/>
  <c r="I45" i="21"/>
  <c r="BD42" i="15"/>
  <c r="AU42" i="15"/>
  <c r="D46" i="21" s="1"/>
  <c r="AT42" i="15"/>
  <c r="C46" i="21" s="1"/>
  <c r="BE42" i="15"/>
  <c r="BC42" i="15"/>
  <c r="BF42" i="15"/>
  <c r="BH42" i="15"/>
  <c r="BG42" i="15"/>
  <c r="H43" i="15"/>
  <c r="AX43" i="15" l="1"/>
  <c r="G47" i="21" s="1"/>
  <c r="AV43" i="15"/>
  <c r="E47" i="21" s="1"/>
  <c r="AW43" i="15"/>
  <c r="F47" i="21" s="1"/>
  <c r="AZ43" i="15"/>
  <c r="BA43" i="15" s="1"/>
  <c r="AY43" i="15"/>
  <c r="H47" i="21" s="1"/>
  <c r="BI43" i="15"/>
  <c r="BJ43" i="15"/>
  <c r="J46" i="21"/>
  <c r="I46" i="21"/>
  <c r="BD43" i="15"/>
  <c r="AU43" i="15"/>
  <c r="D47" i="21" s="1"/>
  <c r="AT43" i="15"/>
  <c r="C47" i="21" s="1"/>
  <c r="BE43" i="15"/>
  <c r="BC43" i="15"/>
  <c r="BF43" i="15"/>
  <c r="BH43" i="15"/>
  <c r="BG43" i="15"/>
  <c r="H44" i="15"/>
  <c r="AY44" i="15" l="1"/>
  <c r="H48" i="21" s="1"/>
  <c r="AX44" i="15"/>
  <c r="G48" i="21" s="1"/>
  <c r="AV44" i="15"/>
  <c r="E48" i="21" s="1"/>
  <c r="AW44" i="15"/>
  <c r="F48" i="21" s="1"/>
  <c r="BI44" i="15"/>
  <c r="AZ44" i="15"/>
  <c r="BA44" i="15" s="1"/>
  <c r="BJ44" i="15"/>
  <c r="J47" i="21"/>
  <c r="I47" i="21"/>
  <c r="BD44" i="15"/>
  <c r="AU44" i="15"/>
  <c r="D48" i="21" s="1"/>
  <c r="AT44" i="15"/>
  <c r="C48" i="21" s="1"/>
  <c r="BE44" i="15"/>
  <c r="BC44" i="15"/>
  <c r="BF44" i="15"/>
  <c r="BH44" i="15"/>
  <c r="BG44" i="15"/>
  <c r="I48" i="21" l="1"/>
  <c r="J48" i="21" l="1"/>
  <c r="W16" i="15"/>
  <c r="AF16" i="15"/>
  <c r="W35" i="15"/>
  <c r="AF35" i="15"/>
  <c r="W36" i="15" l="1"/>
  <c r="AF36" i="15"/>
  <c r="W17" i="15"/>
  <c r="AF17" i="15"/>
  <c r="AG16" i="15"/>
  <c r="AE16" i="15"/>
  <c r="AH16" i="15"/>
  <c r="AG35" i="15"/>
  <c r="AE35" i="15"/>
  <c r="AH35" i="15"/>
  <c r="Y35" i="15"/>
  <c r="V35" i="15"/>
  <c r="X35" i="15"/>
  <c r="AK35" i="15"/>
  <c r="AY35" i="15" s="1"/>
  <c r="V16" i="15"/>
  <c r="Y16" i="15"/>
  <c r="X16" i="15"/>
  <c r="AK16" i="15"/>
  <c r="AY16" i="15" s="1"/>
  <c r="AP16" i="15" l="1"/>
  <c r="BJ16" i="15" s="1"/>
  <c r="AP35" i="15"/>
  <c r="BJ35" i="15" s="1"/>
  <c r="AM35" i="15"/>
  <c r="AX35" i="15" s="1"/>
  <c r="AM16" i="15"/>
  <c r="AX16" i="15" s="1"/>
  <c r="AN35" i="15"/>
  <c r="AZ35" i="15" s="1"/>
  <c r="BA35" i="15" s="1"/>
  <c r="W18" i="15"/>
  <c r="AF18" i="15"/>
  <c r="W37" i="15"/>
  <c r="AF37" i="15"/>
  <c r="AN16" i="15"/>
  <c r="AZ16" i="15" s="1"/>
  <c r="BA16" i="15" s="1"/>
  <c r="AH17" i="15"/>
  <c r="AG17" i="15"/>
  <c r="AE17" i="15"/>
  <c r="AG36" i="15"/>
  <c r="AE36" i="15"/>
  <c r="AH36" i="15"/>
  <c r="H20" i="21"/>
  <c r="H39" i="21"/>
  <c r="Y17" i="15"/>
  <c r="X17" i="15"/>
  <c r="V17" i="15"/>
  <c r="AK17" i="15"/>
  <c r="AY17" i="15" s="1"/>
  <c r="X36" i="15"/>
  <c r="Y36" i="15"/>
  <c r="V36" i="15"/>
  <c r="AK36" i="15"/>
  <c r="AY36" i="15" s="1"/>
  <c r="G39" i="21" l="1"/>
  <c r="AQ16" i="15"/>
  <c r="BF16" i="15" s="1"/>
  <c r="AQ35" i="15"/>
  <c r="BF35" i="15" s="1"/>
  <c r="AO35" i="15"/>
  <c r="BI35" i="15" s="1"/>
  <c r="AO16" i="15"/>
  <c r="BI16" i="15" s="1"/>
  <c r="AP36" i="15"/>
  <c r="BJ36" i="15" s="1"/>
  <c r="AP17" i="15"/>
  <c r="BJ17" i="15" s="1"/>
  <c r="BG16" i="15"/>
  <c r="BG35" i="15"/>
  <c r="AM36" i="15"/>
  <c r="AX36" i="15" s="1"/>
  <c r="AN36" i="15"/>
  <c r="AZ36" i="15" s="1"/>
  <c r="BA36" i="15" s="1"/>
  <c r="AM17" i="15"/>
  <c r="AX17" i="15" s="1"/>
  <c r="AG37" i="15"/>
  <c r="AE37" i="15"/>
  <c r="AH37" i="15"/>
  <c r="AN17" i="15"/>
  <c r="AZ17" i="15" s="1"/>
  <c r="BA17" i="15" s="1"/>
  <c r="Y37" i="15"/>
  <c r="X37" i="15"/>
  <c r="V37" i="15"/>
  <c r="AK37" i="15"/>
  <c r="AY37" i="15" s="1"/>
  <c r="AE18" i="15"/>
  <c r="AH18" i="15"/>
  <c r="AG18" i="15"/>
  <c r="H40" i="21"/>
  <c r="H21" i="21"/>
  <c r="V18" i="15"/>
  <c r="Y18" i="15"/>
  <c r="X18" i="15"/>
  <c r="AK18" i="15"/>
  <c r="AY18" i="15" s="1"/>
  <c r="G20" i="21" l="1"/>
  <c r="G40" i="21"/>
  <c r="AQ36" i="15"/>
  <c r="BF36" i="15" s="1"/>
  <c r="AQ17" i="15"/>
  <c r="BF17" i="15" s="1"/>
  <c r="AO36" i="15"/>
  <c r="BI36" i="15" s="1"/>
  <c r="AO17" i="15"/>
  <c r="BI17" i="15" s="1"/>
  <c r="AP37" i="15"/>
  <c r="BJ37" i="15" s="1"/>
  <c r="AP18" i="15"/>
  <c r="BJ18" i="15" s="1"/>
  <c r="BG36" i="15"/>
  <c r="BG17" i="15"/>
  <c r="I40" i="21"/>
  <c r="I39" i="21"/>
  <c r="J39" i="21"/>
  <c r="I20" i="21"/>
  <c r="AN18" i="15"/>
  <c r="AZ18" i="15" s="1"/>
  <c r="BA18" i="15" s="1"/>
  <c r="AM18" i="15"/>
  <c r="AX18" i="15" s="1"/>
  <c r="H41" i="21"/>
  <c r="AN37" i="15"/>
  <c r="AZ37" i="15" s="1"/>
  <c r="BA37" i="15" s="1"/>
  <c r="AM37" i="15"/>
  <c r="AX37" i="15" s="1"/>
  <c r="G21" i="21" l="1"/>
  <c r="G41" i="21"/>
  <c r="AQ37" i="15"/>
  <c r="BF37" i="15" s="1"/>
  <c r="J41" i="21"/>
  <c r="AQ18" i="15"/>
  <c r="BF18" i="15" s="1"/>
  <c r="C46" i="15"/>
  <c r="C47" i="15" s="1"/>
  <c r="J20" i="21"/>
  <c r="AO37" i="15"/>
  <c r="BI37" i="15" s="1"/>
  <c r="AO18" i="15"/>
  <c r="BI18" i="15" s="1"/>
  <c r="BG37" i="15"/>
  <c r="BG18" i="15"/>
  <c r="H22" i="21"/>
  <c r="C38" i="15"/>
  <c r="C57" i="15" s="1"/>
  <c r="G22" i="21"/>
  <c r="C40" i="15"/>
  <c r="O30" i="11" s="1"/>
  <c r="J40" i="21"/>
  <c r="I21" i="21"/>
  <c r="J21" i="21"/>
  <c r="O31" i="11" l="1"/>
  <c r="I22" i="21"/>
  <c r="C41" i="15"/>
  <c r="C65" i="15" s="1"/>
  <c r="I41" i="21"/>
  <c r="O32" i="11" l="1"/>
  <c r="J22" i="21"/>
  <c r="C42" i="15"/>
  <c r="C48" i="15" s="1"/>
  <c r="C49" i="15" l="1"/>
  <c r="O35" i="11" s="1"/>
  <c r="C66" i="15"/>
  <c r="C58" i="15" s="1"/>
  <c r="O34" i="11"/>
  <c r="C50" i="15"/>
  <c r="C51" i="15" s="1"/>
  <c r="C52" i="15" s="1"/>
  <c r="C53" i="15" l="1"/>
</calcChain>
</file>

<file path=xl/sharedStrings.xml><?xml version="1.0" encoding="utf-8"?>
<sst xmlns="http://schemas.openxmlformats.org/spreadsheetml/2006/main" count="171" uniqueCount="107">
  <si>
    <t>Stage 1: Maximum borrowing amount</t>
  </si>
  <si>
    <t>Age</t>
  </si>
  <si>
    <t>Current home value</t>
  </si>
  <si>
    <t>Equity protection option</t>
  </si>
  <si>
    <t>Maximum amount that can be borrowed</t>
  </si>
  <si>
    <t>Stage 2: Borrowing plan</t>
  </si>
  <si>
    <t>Initial lump sum</t>
  </si>
  <si>
    <t>Amount</t>
  </si>
  <si>
    <t>Additional lump sums</t>
  </si>
  <si>
    <t>Additional lump sum 1</t>
  </si>
  <si>
    <t>Receive in</t>
  </si>
  <si>
    <t>Additional lump sum 2</t>
  </si>
  <si>
    <t>Regular payments</t>
  </si>
  <si>
    <t>Frequency</t>
  </si>
  <si>
    <t>Number of years received for</t>
  </si>
  <si>
    <t>Total</t>
  </si>
  <si>
    <t>Total amount borrowed</t>
  </si>
  <si>
    <t>Stage 3: Loan attributes and property growth</t>
  </si>
  <si>
    <t>Years until home is sold</t>
  </si>
  <si>
    <t>Interest rate</t>
  </si>
  <si>
    <t>Property growth rate</t>
  </si>
  <si>
    <t>Year</t>
  </si>
  <si>
    <t>Home value</t>
  </si>
  <si>
    <t>Amount borrowed</t>
  </si>
  <si>
    <t>Interest 
owing</t>
  </si>
  <si>
    <t>Loan 
balance</t>
  </si>
  <si>
    <t>Home equity</t>
  </si>
  <si>
    <t>Equity as a % of home value</t>
  </si>
  <si>
    <t>DASHBOARD DATA</t>
  </si>
  <si>
    <t>UNDERLYING DATA</t>
  </si>
  <si>
    <t>INTERMEDIATE DATA</t>
  </si>
  <si>
    <t>TABLE DATA</t>
  </si>
  <si>
    <t>GRAPH DATA</t>
  </si>
  <si>
    <t>Monthly payments</t>
  </si>
  <si>
    <t>Annual contributions</t>
  </si>
  <si>
    <t>Condition on monthly or annual contributions</t>
  </si>
  <si>
    <t>Condition on whether amount borrowed &lt; maximum borrowing amount. Max age 100.</t>
  </si>
  <si>
    <t>NYear</t>
  </si>
  <si>
    <t>LS1</t>
  </si>
  <si>
    <t>LS2</t>
  </si>
  <si>
    <t>LS3</t>
  </si>
  <si>
    <t>LS1(i)</t>
  </si>
  <si>
    <t>LS2(i)</t>
  </si>
  <si>
    <t>LS3(i)</t>
  </si>
  <si>
    <t>LS total(i)</t>
  </si>
  <si>
    <t>RP LOOKUP</t>
  </si>
  <si>
    <t>RP</t>
  </si>
  <si>
    <t>RP(i) LOOKUP</t>
  </si>
  <si>
    <t>RP(i)</t>
  </si>
  <si>
    <t>Interest owing</t>
  </si>
  <si>
    <t>Loan balance</t>
  </si>
  <si>
    <t>Equity</t>
  </si>
  <si>
    <t>Equity (EPO)</t>
  </si>
  <si>
    <t>Equity area</t>
  </si>
  <si>
    <t>Loan area</t>
  </si>
  <si>
    <t>Loan balance line</t>
  </si>
  <si>
    <t xml:space="preserve"> </t>
  </si>
  <si>
    <t>Equity (%)</t>
  </si>
  <si>
    <t>Loan balance(line)</t>
  </si>
  <si>
    <t>Base</t>
  </si>
  <si>
    <t>Invisible line</t>
  </si>
  <si>
    <t>Max. borrowing (%)</t>
  </si>
  <si>
    <t>Max. borrowing amount</t>
  </si>
  <si>
    <t>Max. borrowing amount (EPO)</t>
  </si>
  <si>
    <t>Effective max. borrowing (%)</t>
  </si>
  <si>
    <t>Stage 2: Lump sum</t>
  </si>
  <si>
    <t>Add. lump sum 1</t>
  </si>
  <si>
    <t>Add. lump sum 1 year</t>
  </si>
  <si>
    <t>Add. lump sum 2</t>
  </si>
  <si>
    <t>Add. lump sum 2 year</t>
  </si>
  <si>
    <t>Stage 2B: Regular payments</t>
  </si>
  <si>
    <t>Payments per year</t>
  </si>
  <si>
    <t>Payment years</t>
  </si>
  <si>
    <t>Total payments</t>
  </si>
  <si>
    <t>Total loan amount</t>
  </si>
  <si>
    <t>Stage 3: Loan structure</t>
  </si>
  <si>
    <t>End of loan age</t>
  </si>
  <si>
    <t>Property growth</t>
  </si>
  <si>
    <t xml:space="preserve">Output </t>
  </si>
  <si>
    <t>Loan amount borrowed</t>
  </si>
  <si>
    <t>Equity remaining</t>
  </si>
  <si>
    <t>Equity as % of home</t>
  </si>
  <si>
    <t>Age at maturity</t>
  </si>
  <si>
    <t>Textbox</t>
  </si>
  <si>
    <t>Vertical line</t>
  </si>
  <si>
    <t>Age at zero equity</t>
  </si>
  <si>
    <t>Ag at zero equity (N/A)</t>
  </si>
  <si>
    <t>Age at zero equity (display)</t>
  </si>
  <si>
    <t>Years until 0 equity</t>
  </si>
  <si>
    <t>Years until 0 equity (N/A)</t>
  </si>
  <si>
    <t>Years until 0 equity (display)</t>
  </si>
  <si>
    <t>Heading textbox</t>
  </si>
  <si>
    <t>Detailed Results Table</t>
  </si>
  <si>
    <t>Equity as % of home value</t>
  </si>
  <si>
    <t>Borrowing textbox</t>
  </si>
  <si>
    <t>Cost textbox</t>
  </si>
  <si>
    <t>Equity textbox</t>
  </si>
  <si>
    <t>Results Table</t>
  </si>
  <si>
    <t>Chart texbox 1</t>
  </si>
  <si>
    <t>Chart textbox 2</t>
  </si>
  <si>
    <t>Calculator Guide</t>
  </si>
  <si>
    <t>Age when home equity reaches zero</t>
  </si>
  <si>
    <t>&lt;- used for chart legend</t>
  </si>
  <si>
    <t>Results texbox</t>
  </si>
  <si>
    <t>Hiding text 1</t>
  </si>
  <si>
    <t>Age at zero</t>
  </si>
  <si>
    <t>Hiding text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</si>
</sst>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5" formatCode="&quot;$&quot;#,##0;\-&quot;$&quot;#,##0"/>
    <numFmt numFmtId="43" formatCode="_-* #,##0.00_-;\-* #,##0.00_-;_-* &quot;-&quot;??_-;_-@_-"/>
    <numFmt numFmtId="164" formatCode="&quot;$&quot;#,##0"/>
    <numFmt numFmtId="165" formatCode="0\ &quot;yrs&quot;"/>
  </numFmts>
  <fonts count="22" x14ac:knownFonts="1">
    <font>
      <sz val="11"/>
      <color theme="1"/>
      <name val="Calibri"/>
      <family val="2"/>
      <scheme val="minor"/>
    </font>
    <font>
      <b/>
      <sz val="11"/>
      <color theme="1"/>
      <name val="Calibri"/>
      <family val="2"/>
      <scheme val="minor"/>
    </font>
    <font>
      <sz val="18"/>
      <color theme="3"/>
      <name val="Calibri Light"/>
      <family val="2"/>
      <scheme val="major"/>
    </font>
    <font>
      <sz val="11"/>
      <color rgb="FF9C5700"/>
      <name val="Calibri"/>
      <family val="2"/>
      <scheme val="minor"/>
    </font>
    <font>
      <sz val="11"/>
      <color rgb="FF3F3F76"/>
      <name val="Calibri"/>
      <family val="2"/>
      <scheme val="minor"/>
    </font>
    <font>
      <b/>
      <sz val="11"/>
      <color rgb="FF3F3F3F"/>
      <name val="Calibri"/>
      <family val="2"/>
      <scheme val="minor"/>
    </font>
    <font>
      <sz val="11"/>
      <color theme="1" tint="0.24994659260841701"/>
      <name val="Calibri"/>
      <family val="2"/>
      <scheme val="minor"/>
    </font>
    <font>
      <b/>
      <sz val="28"/>
      <name val="Calibri Light"/>
      <family val="2"/>
      <scheme val="major"/>
    </font>
    <font>
      <sz val="11"/>
      <color theme="1"/>
      <name val="Calibri"/>
      <family val="2"/>
      <scheme val="minor"/>
    </font>
    <font>
      <i/>
      <sz val="11"/>
      <color theme="1"/>
      <name val="Calibri"/>
      <family val="2"/>
      <scheme val="minor"/>
    </font>
    <font>
      <sz val="8"/>
      <name val="Calibri"/>
      <family val="2"/>
      <scheme val="minor"/>
    </font>
    <font>
      <b/>
      <i/>
      <sz val="11"/>
      <color theme="5"/>
      <name val="Calibri"/>
      <family val="2"/>
      <scheme val="minor"/>
    </font>
    <font>
      <b/>
      <i/>
      <sz val="11"/>
      <color theme="4"/>
      <name val="Calibri"/>
      <family val="2"/>
      <scheme val="minor"/>
    </font>
    <font>
      <sz val="11"/>
      <name val="Calibri"/>
      <family val="2"/>
      <scheme val="minor"/>
    </font>
    <font>
      <b/>
      <sz val="26"/>
      <color theme="0"/>
      <name val="Calibri"/>
      <family val="2"/>
      <scheme val="minor"/>
    </font>
    <font>
      <b/>
      <sz val="11"/>
      <color theme="0"/>
      <name val="Calibri"/>
      <family val="2"/>
      <scheme val="minor"/>
    </font>
    <font>
      <b/>
      <sz val="13"/>
      <color theme="0"/>
      <name val="Calibri"/>
      <family val="2"/>
      <scheme val="minor"/>
    </font>
    <font>
      <sz val="11"/>
      <color theme="0" tint="-0.499984740745262"/>
      <name val="Calibri"/>
      <family val="2"/>
      <scheme val="minor"/>
    </font>
    <font>
      <b/>
      <sz val="11"/>
      <color rgb="FFEFF2F1"/>
      <name val="Calibri"/>
      <family val="2"/>
      <scheme val="minor"/>
    </font>
    <font>
      <sz val="12"/>
      <color theme="0" tint="-0.499984740745262"/>
      <name val="Calibri"/>
      <family val="2"/>
      <scheme val="minor"/>
    </font>
    <font>
      <b/>
      <sz val="28"/>
      <color theme="0"/>
      <name val="Calibri"/>
      <family val="2"/>
      <scheme val="minor"/>
    </font>
    <font>
      <b/>
      <sz val="24"/>
      <color theme="0"/>
      <name val="Calibri"/>
      <family val="2"/>
      <scheme val="minor"/>
    </font>
  </fonts>
  <fills count="21">
    <fill>
      <patternFill patternType="none"/>
    </fill>
    <fill>
      <patternFill patternType="gray125"/>
    </fill>
    <fill>
      <patternFill patternType="solid">
        <fgColor rgb="FFFFEB9C"/>
      </patternFill>
    </fill>
    <fill>
      <patternFill patternType="solid">
        <fgColor rgb="FFFFCC99"/>
      </patternFill>
    </fill>
    <fill>
      <patternFill patternType="solid">
        <fgColor rgb="FFF2F2F2"/>
      </patternFill>
    </fill>
    <fill>
      <patternFill patternType="solid">
        <fgColor theme="4" tint="-0.24994659260841701"/>
        <bgColor indexed="64"/>
      </patternFill>
    </fill>
    <fill>
      <gradientFill degree="45">
        <stop position="0">
          <color theme="5" tint="0.40000610370189521"/>
        </stop>
        <stop position="1">
          <color theme="2"/>
        </stop>
      </gradientFill>
    </fill>
    <fill>
      <patternFill patternType="solid">
        <fgColor theme="5" tint="0.79998168889431442"/>
        <bgColor indexed="6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bgColor indexed="64"/>
      </patternFill>
    </fill>
    <fill>
      <patternFill patternType="solid">
        <fgColor rgb="FF67A9CF"/>
        <bgColor indexed="64"/>
      </patternFill>
    </fill>
    <fill>
      <patternFill patternType="solid">
        <fgColor theme="1"/>
        <bgColor indexed="64"/>
      </patternFill>
    </fill>
    <fill>
      <patternFill patternType="solid">
        <fgColor rgb="FF97D8C4"/>
        <bgColor indexed="64"/>
      </patternFill>
    </fill>
    <fill>
      <patternFill patternType="solid">
        <fgColor rgb="FF4059AD"/>
        <bgColor indexed="64"/>
      </patternFill>
    </fill>
    <fill>
      <patternFill patternType="solid">
        <fgColor rgb="FFF4B942"/>
        <bgColor indexed="64"/>
      </patternFill>
    </fill>
    <fill>
      <patternFill patternType="solid">
        <fgColor theme="0"/>
        <bgColor indexed="64"/>
      </patternFill>
    </fill>
    <fill>
      <patternFill patternType="solid">
        <fgColor rgb="FFE5E5E5"/>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FD31EE"/>
      </left>
      <right style="thin">
        <color rgb="FFFD31EE"/>
      </right>
      <top style="thin">
        <color rgb="FFFD31EE"/>
      </top>
      <bottom style="thin">
        <color rgb="FFFD31EE"/>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3F3F3F"/>
      </left>
      <right style="thin">
        <color rgb="FF3F3F3F"/>
      </right>
      <top style="thin">
        <color rgb="FF3F3F3F"/>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indexed="64"/>
      </bottom>
      <diagonal/>
    </border>
  </borders>
  <cellStyleXfs count="9">
    <xf numFmtId="0" fontId="0" fillId="0" borderId="0"/>
    <xf numFmtId="0" fontId="2" fillId="0" borderId="0" applyNumberFormat="0" applyFill="0" applyBorder="0" applyAlignment="0" applyProtection="0"/>
    <xf numFmtId="0" fontId="4" fillId="3" borderId="1" applyNumberFormat="0" applyAlignment="0" applyProtection="0"/>
    <xf numFmtId="0" fontId="5" fillId="4" borderId="2" applyNumberFormat="0" applyAlignment="0" applyProtection="0"/>
    <xf numFmtId="14" fontId="6" fillId="0" borderId="0" applyFont="0" applyFill="0" applyBorder="0" applyAlignment="0">
      <alignment vertical="center"/>
    </xf>
    <xf numFmtId="43" fontId="3" fillId="2" borderId="0" applyBorder="0"/>
    <xf numFmtId="0" fontId="1" fillId="5" borderId="4"/>
    <xf numFmtId="0" fontId="4" fillId="6" borderId="3">
      <protection locked="0"/>
    </xf>
    <xf numFmtId="0" fontId="8" fillId="7" borderId="0" applyNumberFormat="0" applyBorder="0" applyAlignment="0" applyProtection="0"/>
  </cellStyleXfs>
  <cellXfs count="136">
    <xf numFmtId="0" fontId="0" fillId="0" borderId="0" xfId="0"/>
    <xf numFmtId="0" fontId="1" fillId="0" borderId="0" xfId="0" applyFont="1"/>
    <xf numFmtId="0" fontId="1" fillId="0" borderId="0" xfId="0" applyFont="1" applyProtection="1">
      <protection locked="0"/>
    </xf>
    <xf numFmtId="0" fontId="0" fillId="0" borderId="0" xfId="0" applyProtection="1">
      <protection locked="0"/>
    </xf>
    <xf numFmtId="0" fontId="0" fillId="0" borderId="3" xfId="0" applyBorder="1" applyProtection="1">
      <protection locked="0"/>
    </xf>
    <xf numFmtId="0" fontId="0" fillId="0" borderId="3" xfId="0" applyBorder="1"/>
    <xf numFmtId="3" fontId="0" fillId="0" borderId="3" xfId="0" applyNumberFormat="1" applyBorder="1"/>
    <xf numFmtId="3" fontId="0" fillId="8" borderId="3" xfId="0" applyNumberFormat="1" applyFill="1" applyBorder="1"/>
    <xf numFmtId="3" fontId="0" fillId="9" borderId="3" xfId="0" applyNumberFormat="1" applyFill="1" applyBorder="1"/>
    <xf numFmtId="0" fontId="1" fillId="10" borderId="3" xfId="0" applyFont="1" applyFill="1" applyBorder="1"/>
    <xf numFmtId="0" fontId="9" fillId="0" borderId="0" xfId="0" applyFont="1"/>
    <xf numFmtId="0" fontId="0" fillId="0" borderId="7" xfId="0" applyBorder="1"/>
    <xf numFmtId="3" fontId="1" fillId="10" borderId="3" xfId="0" applyNumberFormat="1" applyFont="1" applyFill="1" applyBorder="1"/>
    <xf numFmtId="0" fontId="0" fillId="0" borderId="3" xfId="0" applyBorder="1" applyAlignment="1">
      <alignment horizontal="left" indent="1"/>
    </xf>
    <xf numFmtId="0" fontId="0" fillId="0" borderId="3" xfId="0" applyBorder="1" applyAlignment="1">
      <alignment horizontal="left"/>
    </xf>
    <xf numFmtId="0" fontId="0" fillId="0" borderId="11" xfId="0" applyBorder="1"/>
    <xf numFmtId="0" fontId="0" fillId="10" borderId="3" xfId="0" applyFill="1" applyBorder="1"/>
    <xf numFmtId="3" fontId="1" fillId="11" borderId="3" xfId="8" applyNumberFormat="1" applyFont="1" applyFill="1" applyBorder="1"/>
    <xf numFmtId="3" fontId="1" fillId="11" borderId="3" xfId="0" applyNumberFormat="1" applyFont="1" applyFill="1" applyBorder="1"/>
    <xf numFmtId="0" fontId="1" fillId="11" borderId="3" xfId="0" applyFont="1" applyFill="1" applyBorder="1"/>
    <xf numFmtId="3" fontId="1" fillId="12" borderId="3" xfId="0" applyNumberFormat="1" applyFont="1" applyFill="1" applyBorder="1"/>
    <xf numFmtId="3" fontId="1" fillId="12" borderId="3" xfId="8" applyNumberFormat="1" applyFont="1" applyFill="1" applyBorder="1"/>
    <xf numFmtId="0" fontId="1" fillId="12" borderId="3" xfId="0" applyFont="1" applyFill="1" applyBorder="1"/>
    <xf numFmtId="0" fontId="11" fillId="0" borderId="0" xfId="0" applyFont="1"/>
    <xf numFmtId="0" fontId="12" fillId="0" borderId="0" xfId="0" applyFont="1"/>
    <xf numFmtId="0" fontId="0" fillId="0" borderId="6" xfId="0" applyBorder="1"/>
    <xf numFmtId="3" fontId="0" fillId="0" borderId="5" xfId="0" applyNumberFormat="1" applyBorder="1"/>
    <xf numFmtId="3" fontId="0" fillId="0" borderId="11" xfId="0" applyNumberFormat="1" applyBorder="1"/>
    <xf numFmtId="3" fontId="0" fillId="0" borderId="10" xfId="0" applyNumberFormat="1" applyBorder="1"/>
    <xf numFmtId="0" fontId="1" fillId="13" borderId="8" xfId="0" applyFont="1" applyFill="1" applyBorder="1"/>
    <xf numFmtId="0" fontId="1" fillId="13" borderId="13" xfId="0" applyFont="1" applyFill="1" applyBorder="1"/>
    <xf numFmtId="0" fontId="1" fillId="13" borderId="9" xfId="0" applyFont="1" applyFill="1" applyBorder="1"/>
    <xf numFmtId="0" fontId="0" fillId="0" borderId="15" xfId="0" applyBorder="1"/>
    <xf numFmtId="0" fontId="0" fillId="0" borderId="11" xfId="0" applyBorder="1" applyAlignment="1">
      <alignment vertical="top"/>
    </xf>
    <xf numFmtId="0" fontId="0" fillId="0" borderId="13" xfId="0" applyBorder="1" applyAlignment="1">
      <alignment vertical="top"/>
    </xf>
    <xf numFmtId="164" fontId="0" fillId="18" borderId="6" xfId="2" applyNumberFormat="1" applyFont="1" applyFill="1" applyBorder="1" applyProtection="1">
      <protection locked="0"/>
    </xf>
    <xf numFmtId="10" fontId="0" fillId="18" borderId="6" xfId="2" applyNumberFormat="1" applyFont="1" applyFill="1" applyBorder="1" applyProtection="1">
      <protection locked="0"/>
    </xf>
    <xf numFmtId="164" fontId="0" fillId="18" borderId="8" xfId="2" applyNumberFormat="1" applyFont="1" applyFill="1" applyBorder="1" applyProtection="1">
      <protection locked="0"/>
    </xf>
    <xf numFmtId="165" fontId="0" fillId="18" borderId="8" xfId="2" applyNumberFormat="1" applyFont="1" applyFill="1" applyBorder="1" applyProtection="1">
      <protection locked="0"/>
    </xf>
    <xf numFmtId="9" fontId="0" fillId="0" borderId="3" xfId="0" applyNumberFormat="1" applyBorder="1"/>
    <xf numFmtId="0" fontId="15" fillId="17" borderId="5" xfId="0" applyFont="1" applyFill="1" applyBorder="1" applyProtection="1">
      <protection hidden="1"/>
    </xf>
    <xf numFmtId="0" fontId="0" fillId="15" borderId="0" xfId="0" applyFill="1" applyProtection="1">
      <protection hidden="1"/>
    </xf>
    <xf numFmtId="0" fontId="0" fillId="8" borderId="0" xfId="0" applyFill="1" applyProtection="1">
      <protection hidden="1"/>
    </xf>
    <xf numFmtId="0" fontId="7" fillId="15" borderId="0" xfId="1" applyFont="1" applyFill="1" applyBorder="1" applyAlignment="1" applyProtection="1">
      <alignment horizontal="center" vertical="center"/>
      <protection hidden="1"/>
    </xf>
    <xf numFmtId="0" fontId="1" fillId="15" borderId="0" xfId="0" applyFont="1" applyFill="1" applyAlignment="1" applyProtection="1">
      <alignment vertical="top"/>
      <protection hidden="1"/>
    </xf>
    <xf numFmtId="0" fontId="1" fillId="17" borderId="17" xfId="0" applyFont="1" applyFill="1" applyBorder="1" applyProtection="1">
      <protection hidden="1"/>
    </xf>
    <xf numFmtId="0" fontId="1" fillId="17" borderId="6" xfId="0" applyFont="1" applyFill="1" applyBorder="1" applyProtection="1">
      <protection hidden="1"/>
    </xf>
    <xf numFmtId="0" fontId="15" fillId="14" borderId="9" xfId="0" applyFont="1" applyFill="1" applyBorder="1" applyProtection="1">
      <protection hidden="1"/>
    </xf>
    <xf numFmtId="0" fontId="1" fillId="14" borderId="16" xfId="0" applyFont="1" applyFill="1" applyBorder="1" applyProtection="1">
      <protection hidden="1"/>
    </xf>
    <xf numFmtId="0" fontId="1" fillId="14" borderId="8" xfId="0" applyFont="1" applyFill="1" applyBorder="1" applyAlignment="1" applyProtection="1">
      <alignment horizontal="center"/>
      <protection hidden="1"/>
    </xf>
    <xf numFmtId="0" fontId="1" fillId="14" borderId="8" xfId="0" applyFont="1" applyFill="1" applyBorder="1" applyProtection="1">
      <protection hidden="1"/>
    </xf>
    <xf numFmtId="0" fontId="15" fillId="17" borderId="17" xfId="0" applyFont="1" applyFill="1" applyBorder="1" applyProtection="1">
      <protection hidden="1"/>
    </xf>
    <xf numFmtId="0" fontId="16" fillId="14" borderId="3" xfId="0" applyFont="1" applyFill="1" applyBorder="1" applyAlignment="1" applyProtection="1">
      <alignment horizontal="center" vertical="center" wrapText="1"/>
      <protection hidden="1"/>
    </xf>
    <xf numFmtId="0" fontId="0" fillId="0" borderId="3" xfId="0" applyBorder="1" applyAlignment="1" applyProtection="1">
      <alignment horizontal="center"/>
      <protection hidden="1"/>
    </xf>
    <xf numFmtId="164" fontId="0" fillId="0" borderId="3" xfId="0" applyNumberFormat="1" applyBorder="1" applyAlignment="1" applyProtection="1">
      <alignment horizontal="center"/>
      <protection hidden="1"/>
    </xf>
    <xf numFmtId="9" fontId="0" fillId="0" borderId="3" xfId="0" applyNumberFormat="1" applyBorder="1" applyAlignment="1" applyProtection="1">
      <alignment horizontal="center"/>
      <protection hidden="1"/>
    </xf>
    <xf numFmtId="0" fontId="17" fillId="0" borderId="0" xfId="0" applyFont="1" applyProtection="1">
      <protection locked="0"/>
    </xf>
    <xf numFmtId="0" fontId="0" fillId="15" borderId="0" xfId="0" applyFill="1" applyProtection="1">
      <protection locked="0"/>
    </xf>
    <xf numFmtId="3" fontId="0" fillId="0" borderId="0" xfId="0" applyNumberFormat="1"/>
    <xf numFmtId="0" fontId="0" fillId="18" borderId="6" xfId="2" applyFont="1" applyFill="1" applyBorder="1" applyAlignment="1" applyProtection="1">
      <protection locked="0"/>
    </xf>
    <xf numFmtId="164" fontId="0" fillId="16" borderId="6" xfId="3" applyNumberFormat="1" applyFont="1" applyFill="1" applyBorder="1" applyAlignment="1" applyProtection="1">
      <protection hidden="1"/>
    </xf>
    <xf numFmtId="0" fontId="8" fillId="4" borderId="2" xfId="3" applyFont="1" applyProtection="1">
      <protection locked="0"/>
    </xf>
    <xf numFmtId="164" fontId="8" fillId="4" borderId="2" xfId="3" applyNumberFormat="1" applyFont="1" applyProtection="1">
      <protection locked="0"/>
    </xf>
    <xf numFmtId="9" fontId="8" fillId="4" borderId="3" xfId="3" applyNumberFormat="1" applyFont="1" applyBorder="1" applyProtection="1">
      <protection locked="0"/>
    </xf>
    <xf numFmtId="164" fontId="8" fillId="4" borderId="3" xfId="3" applyNumberFormat="1" applyFont="1" applyBorder="1" applyProtection="1">
      <protection locked="0"/>
    </xf>
    <xf numFmtId="0" fontId="8" fillId="0" borderId="0" xfId="0" applyFont="1" applyProtection="1">
      <protection locked="0"/>
    </xf>
    <xf numFmtId="9" fontId="8" fillId="10" borderId="3" xfId="0" applyNumberFormat="1" applyFont="1" applyFill="1" applyBorder="1"/>
    <xf numFmtId="164" fontId="8" fillId="10" borderId="3" xfId="0" applyNumberFormat="1" applyFont="1" applyFill="1" applyBorder="1"/>
    <xf numFmtId="10" fontId="8" fillId="10" borderId="3" xfId="0" applyNumberFormat="1" applyFont="1" applyFill="1" applyBorder="1"/>
    <xf numFmtId="0" fontId="8" fillId="0" borderId="0" xfId="0" applyFont="1"/>
    <xf numFmtId="164" fontId="8" fillId="4" borderId="12" xfId="3" applyNumberFormat="1" applyFont="1" applyBorder="1" applyProtection="1">
      <protection locked="0"/>
    </xf>
    <xf numFmtId="3" fontId="8" fillId="10" borderId="3" xfId="0" applyNumberFormat="1" applyFont="1" applyFill="1" applyBorder="1"/>
    <xf numFmtId="0" fontId="8" fillId="4" borderId="2" xfId="3" applyFont="1" applyAlignment="1" applyProtection="1">
      <alignment horizontal="right"/>
      <protection locked="0"/>
    </xf>
    <xf numFmtId="0" fontId="8" fillId="4" borderId="2" xfId="3" applyFont="1"/>
    <xf numFmtId="3" fontId="8" fillId="4" borderId="2" xfId="3" applyNumberFormat="1" applyFont="1" applyProtection="1">
      <protection locked="0"/>
    </xf>
    <xf numFmtId="5" fontId="8" fillId="4" borderId="2" xfId="3" applyNumberFormat="1" applyFont="1" applyProtection="1">
      <protection locked="0"/>
    </xf>
    <xf numFmtId="10" fontId="8" fillId="4" borderId="2" xfId="3" applyNumberFormat="1" applyFont="1" applyProtection="1">
      <protection locked="0"/>
    </xf>
    <xf numFmtId="0" fontId="8" fillId="10" borderId="3" xfId="0" applyFont="1" applyFill="1" applyBorder="1"/>
    <xf numFmtId="164" fontId="8" fillId="4" borderId="2" xfId="3" applyNumberFormat="1" applyFont="1"/>
    <xf numFmtId="9" fontId="8" fillId="4" borderId="2" xfId="3" applyNumberFormat="1" applyFont="1"/>
    <xf numFmtId="0" fontId="0" fillId="0" borderId="14" xfId="0" applyBorder="1" applyAlignment="1">
      <alignment vertical="top"/>
    </xf>
    <xf numFmtId="0" fontId="8" fillId="4" borderId="3" xfId="3" applyFont="1" applyBorder="1"/>
    <xf numFmtId="3" fontId="8" fillId="4" borderId="3" xfId="3" applyNumberFormat="1" applyFont="1" applyBorder="1"/>
    <xf numFmtId="3" fontId="0" fillId="0" borderId="13" xfId="0" applyNumberFormat="1" applyBorder="1"/>
    <xf numFmtId="164" fontId="8" fillId="0" borderId="0" xfId="0" applyNumberFormat="1" applyFont="1"/>
    <xf numFmtId="0" fontId="13" fillId="19" borderId="5" xfId="0" applyFont="1" applyFill="1" applyBorder="1" applyAlignment="1" applyProtection="1">
      <alignment horizontal="left"/>
      <protection hidden="1"/>
    </xf>
    <xf numFmtId="0" fontId="1" fillId="19" borderId="6" xfId="0" applyFont="1" applyFill="1" applyBorder="1" applyAlignment="1" applyProtection="1">
      <alignment horizontal="left"/>
      <protection hidden="1"/>
    </xf>
    <xf numFmtId="0" fontId="0" fillId="19" borderId="5" xfId="0" applyFill="1" applyBorder="1" applyAlignment="1" applyProtection="1">
      <alignment horizontal="left"/>
      <protection hidden="1"/>
    </xf>
    <xf numFmtId="0" fontId="0" fillId="19" borderId="6" xfId="0" applyFill="1" applyBorder="1" applyAlignment="1" applyProtection="1">
      <alignment horizontal="left"/>
      <protection hidden="1"/>
    </xf>
    <xf numFmtId="0" fontId="0" fillId="17" borderId="6" xfId="0" applyFill="1" applyBorder="1" applyProtection="1">
      <protection hidden="1"/>
    </xf>
    <xf numFmtId="0" fontId="0" fillId="19" borderId="5" xfId="0" applyFill="1" applyBorder="1" applyProtection="1">
      <protection hidden="1"/>
    </xf>
    <xf numFmtId="0" fontId="0" fillId="19" borderId="17" xfId="0" applyFill="1" applyBorder="1" applyProtection="1">
      <protection hidden="1"/>
    </xf>
    <xf numFmtId="0" fontId="0" fillId="19" borderId="6" xfId="0" applyFill="1" applyBorder="1" applyProtection="1">
      <protection hidden="1"/>
    </xf>
    <xf numFmtId="0" fontId="0" fillId="19" borderId="9" xfId="0" applyFill="1" applyBorder="1" applyAlignment="1" applyProtection="1">
      <alignment horizontal="left"/>
      <protection hidden="1"/>
    </xf>
    <xf numFmtId="0" fontId="0" fillId="19" borderId="16" xfId="0" applyFill="1" applyBorder="1" applyProtection="1">
      <protection hidden="1"/>
    </xf>
    <xf numFmtId="0" fontId="0" fillId="19" borderId="0" xfId="0" applyFill="1" applyAlignment="1" applyProtection="1">
      <alignment horizontal="left"/>
      <protection hidden="1"/>
    </xf>
    <xf numFmtId="0" fontId="0" fillId="19" borderId="7" xfId="0" applyFill="1" applyBorder="1" applyProtection="1">
      <protection hidden="1"/>
    </xf>
    <xf numFmtId="0" fontId="0" fillId="19" borderId="13" xfId="0" applyFill="1" applyBorder="1" applyProtection="1">
      <protection hidden="1"/>
    </xf>
    <xf numFmtId="0" fontId="0" fillId="19" borderId="9" xfId="0" applyFill="1" applyBorder="1" applyAlignment="1" applyProtection="1">
      <alignment horizontal="left" indent="2"/>
      <protection hidden="1"/>
    </xf>
    <xf numFmtId="0" fontId="0" fillId="19" borderId="8" xfId="0" applyFill="1" applyBorder="1" applyProtection="1">
      <protection hidden="1"/>
    </xf>
    <xf numFmtId="0" fontId="0" fillId="19" borderId="9" xfId="0" applyFill="1" applyBorder="1" applyProtection="1">
      <protection hidden="1"/>
    </xf>
    <xf numFmtId="0" fontId="0" fillId="18" borderId="6" xfId="2" applyFont="1" applyFill="1" applyBorder="1" applyAlignment="1" applyProtection="1">
      <alignment horizontal="right"/>
      <protection locked="0"/>
    </xf>
    <xf numFmtId="5" fontId="0" fillId="16" borderId="8" xfId="0" applyNumberFormat="1" applyFill="1" applyBorder="1" applyProtection="1">
      <protection hidden="1"/>
    </xf>
    <xf numFmtId="0" fontId="0" fillId="19" borderId="0" xfId="0" applyFill="1" applyProtection="1">
      <protection hidden="1"/>
    </xf>
    <xf numFmtId="165" fontId="0" fillId="18" borderId="7" xfId="2" applyNumberFormat="1" applyFont="1" applyFill="1" applyBorder="1" applyProtection="1">
      <protection locked="0"/>
    </xf>
    <xf numFmtId="0" fontId="0" fillId="19" borderId="3" xfId="0" applyFill="1" applyBorder="1" applyProtection="1">
      <protection hidden="1"/>
    </xf>
    <xf numFmtId="0" fontId="0" fillId="0" borderId="3" xfId="0" applyBorder="1" applyAlignment="1">
      <alignment vertical="top"/>
    </xf>
    <xf numFmtId="164" fontId="0" fillId="16" borderId="3" xfId="0" applyNumberFormat="1" applyFill="1" applyBorder="1" applyAlignment="1" applyProtection="1">
      <alignment horizontal="right"/>
      <protection hidden="1"/>
    </xf>
    <xf numFmtId="9" fontId="0" fillId="16" borderId="3" xfId="0" applyNumberFormat="1" applyFill="1" applyBorder="1" applyAlignment="1" applyProtection="1">
      <alignment horizontal="right"/>
      <protection hidden="1"/>
    </xf>
    <xf numFmtId="0" fontId="9" fillId="19" borderId="5" xfId="0" applyFont="1" applyFill="1" applyBorder="1" applyAlignment="1" applyProtection="1">
      <alignment horizontal="left" indent="1"/>
      <protection hidden="1"/>
    </xf>
    <xf numFmtId="164" fontId="9" fillId="16" borderId="3" xfId="0" applyNumberFormat="1" applyFont="1" applyFill="1" applyBorder="1" applyAlignment="1" applyProtection="1">
      <alignment horizontal="right"/>
      <protection hidden="1"/>
    </xf>
    <xf numFmtId="0" fontId="0" fillId="19" borderId="17" xfId="0" applyFill="1" applyBorder="1" applyAlignment="1" applyProtection="1">
      <alignment horizontal="left"/>
      <protection hidden="1"/>
    </xf>
    <xf numFmtId="0" fontId="9" fillId="19" borderId="17" xfId="0" applyFont="1" applyFill="1" applyBorder="1" applyAlignment="1" applyProtection="1">
      <alignment horizontal="left" indent="1"/>
      <protection hidden="1"/>
    </xf>
    <xf numFmtId="10" fontId="8" fillId="4" borderId="18" xfId="3" applyNumberFormat="1" applyFont="1" applyBorder="1" applyProtection="1">
      <protection locked="0"/>
    </xf>
    <xf numFmtId="0" fontId="17" fillId="0" borderId="0" xfId="0" applyFont="1" applyProtection="1">
      <protection hidden="1"/>
    </xf>
    <xf numFmtId="0" fontId="0" fillId="0" borderId="0" xfId="0" applyProtection="1">
      <protection hidden="1"/>
    </xf>
    <xf numFmtId="0" fontId="0" fillId="0" borderId="0" xfId="0" applyAlignment="1">
      <alignment vertical="top"/>
    </xf>
    <xf numFmtId="0" fontId="20" fillId="17" borderId="0" xfId="0" applyFont="1" applyFill="1" applyAlignment="1" applyProtection="1">
      <alignment vertical="center"/>
      <protection hidden="1"/>
    </xf>
    <xf numFmtId="0" fontId="0" fillId="20" borderId="0" xfId="0" applyFill="1" applyProtection="1">
      <protection hidden="1"/>
    </xf>
    <xf numFmtId="0" fontId="0" fillId="20" borderId="7" xfId="0" applyFill="1" applyBorder="1" applyProtection="1">
      <protection hidden="1"/>
    </xf>
    <xf numFmtId="0" fontId="7" fillId="20" borderId="0" xfId="1" applyFont="1" applyFill="1" applyBorder="1" applyAlignment="1" applyProtection="1">
      <alignment horizontal="center" vertical="center"/>
      <protection hidden="1"/>
    </xf>
    <xf numFmtId="0" fontId="15" fillId="14" borderId="16" xfId="0" applyFont="1" applyFill="1" applyBorder="1" applyProtection="1">
      <protection hidden="1"/>
    </xf>
    <xf numFmtId="0" fontId="0" fillId="19" borderId="16" xfId="0" applyFill="1" applyBorder="1" applyAlignment="1" applyProtection="1">
      <alignment horizontal="left"/>
      <protection hidden="1"/>
    </xf>
    <xf numFmtId="0" fontId="0" fillId="19" borderId="16" xfId="0" applyFill="1" applyBorder="1" applyAlignment="1" applyProtection="1">
      <alignment horizontal="left" indent="2"/>
      <protection hidden="1"/>
    </xf>
    <xf numFmtId="0" fontId="13" fillId="19" borderId="16" xfId="0" applyFont="1" applyFill="1" applyBorder="1" applyAlignment="1" applyProtection="1">
      <alignment horizontal="left"/>
      <protection hidden="1"/>
    </xf>
    <xf numFmtId="0" fontId="17" fillId="14" borderId="0" xfId="0" applyFont="1" applyFill="1" applyProtection="1">
      <protection hidden="1"/>
    </xf>
    <xf numFmtId="0" fontId="17" fillId="14" borderId="6" xfId="0" applyFont="1" applyFill="1" applyBorder="1" applyProtection="1">
      <protection hidden="1"/>
    </xf>
    <xf numFmtId="0" fontId="1" fillId="19" borderId="17" xfId="0" applyFont="1" applyFill="1" applyBorder="1" applyProtection="1">
      <protection hidden="1"/>
    </xf>
    <xf numFmtId="0" fontId="0" fillId="16" borderId="3" xfId="0" applyFill="1" applyBorder="1" applyAlignment="1" applyProtection="1">
      <alignment horizontal="right"/>
      <protection hidden="1"/>
    </xf>
    <xf numFmtId="0" fontId="19" fillId="20" borderId="0" xfId="0" applyFont="1" applyFill="1" applyProtection="1">
      <protection hidden="1"/>
    </xf>
    <xf numFmtId="0" fontId="20" fillId="17" borderId="0" xfId="0" applyFont="1" applyFill="1" applyAlignment="1" applyProtection="1">
      <alignment horizontal="center" vertical="center"/>
      <protection hidden="1"/>
    </xf>
    <xf numFmtId="0" fontId="18" fillId="17" borderId="5" xfId="0" applyFont="1" applyFill="1" applyBorder="1" applyAlignment="1" applyProtection="1">
      <alignment horizontal="left"/>
      <protection hidden="1"/>
    </xf>
    <xf numFmtId="0" fontId="18" fillId="17" borderId="17" xfId="0" applyFont="1" applyFill="1" applyBorder="1" applyAlignment="1" applyProtection="1">
      <alignment horizontal="left"/>
      <protection hidden="1"/>
    </xf>
    <xf numFmtId="0" fontId="18" fillId="17" borderId="6" xfId="0" applyFont="1" applyFill="1" applyBorder="1" applyAlignment="1" applyProtection="1">
      <alignment horizontal="left"/>
      <protection hidden="1"/>
    </xf>
    <xf numFmtId="0" fontId="21" fillId="17" borderId="0" xfId="0" applyFont="1" applyFill="1" applyAlignment="1" applyProtection="1">
      <alignment horizontal="center" vertical="center"/>
      <protection hidden="1"/>
    </xf>
    <xf numFmtId="0" fontId="14" fillId="17" borderId="0" xfId="0" applyFont="1" applyFill="1" applyAlignment="1" applyProtection="1">
      <alignment horizontal="center" vertical="center"/>
      <protection hidden="1"/>
    </xf>
  </cellXfs>
  <cellStyles count="9">
    <cellStyle name="20% - Accent2" xfId="8" builtinId="34"/>
    <cellStyle name="Custom style" xfId="6" xr:uid="{48FF5D8F-6479-4412-9AF7-027F9EF21A88}"/>
    <cellStyle name="Date" xfId="4" xr:uid="{755B554D-24F6-4A0B-8DFD-359350069E0B}"/>
    <cellStyle name="Input" xfId="2" builtinId="20"/>
    <cellStyle name="Normal" xfId="0" builtinId="0"/>
    <cellStyle name="Output" xfId="3" builtinId="21"/>
    <cellStyle name="Style 1" xfId="5" xr:uid="{78ECA72F-9914-436B-B5A9-DA063E8B70F8}"/>
    <cellStyle name="Style 2" xfId="7" xr:uid="{BA437569-FD18-4F6B-8E36-50D5A604C29D}"/>
    <cellStyle name="Title" xfId="1" builtinId="15"/>
  </cellStyles>
  <dxfs count="20">
    <dxf>
      <font>
        <color rgb="FF9C0006"/>
      </font>
      <fill>
        <patternFill>
          <bgColor rgb="FFFFC7CE"/>
        </patternFill>
      </fill>
    </dxf>
    <dxf>
      <fill>
        <patternFill>
          <bgColor rgb="FF97D8C4"/>
        </patternFill>
      </fill>
    </dxf>
    <dxf>
      <fill>
        <patternFill patternType="solid">
          <bgColor theme="0"/>
        </patternFill>
      </fill>
    </dxf>
    <dxf>
      <font>
        <b/>
        <i val="0"/>
        <color rgb="FFFF1111"/>
      </font>
      <fill>
        <patternFill patternType="solid">
          <fgColor theme="0"/>
          <bgColor rgb="FF97D8C4"/>
        </patternFill>
      </fill>
    </dxf>
    <dxf>
      <numFmt numFmtId="3" formatCode="#,##0"/>
      <border diagonalUp="0" diagonalDown="0">
        <left style="thin">
          <color indexed="64"/>
        </left>
        <right style="thin">
          <color indexed="64"/>
        </right>
        <top style="thin">
          <color indexed="64"/>
        </top>
        <bottom style="thin">
          <color indexed="64"/>
        </bottom>
        <vertical/>
        <horizontal/>
      </border>
    </dxf>
    <dxf>
      <numFmt numFmtId="3" formatCode="#,##0"/>
      <border diagonalUp="0" diagonalDown="0">
        <left style="thin">
          <color indexed="64"/>
        </left>
        <right/>
        <top style="thin">
          <color indexed="64"/>
        </top>
        <bottom style="thin">
          <color indexed="64"/>
        </bottom>
        <vertical/>
        <horizontal/>
      </border>
    </dxf>
    <dxf>
      <numFmt numFmtId="3" formatCode="#,##0"/>
      <border diagonalUp="0" diagonalDown="0">
        <left style="thin">
          <color indexed="64"/>
        </left>
        <right style="thin">
          <color indexed="64"/>
        </right>
        <top style="thin">
          <color indexed="64"/>
        </top>
        <bottom style="thin">
          <color indexed="64"/>
        </bottom>
        <vertical/>
        <horizontal/>
      </border>
    </dxf>
    <dxf>
      <numFmt numFmtId="3" formatCode="#,##0"/>
      <border diagonalUp="0" diagonalDown="0">
        <left style="thin">
          <color indexed="64"/>
        </left>
        <right style="thin">
          <color indexed="64"/>
        </right>
        <top style="thin">
          <color indexed="64"/>
        </top>
        <bottom style="thin">
          <color indexed="64"/>
        </bottom>
        <vertical/>
        <horizontal/>
      </border>
    </dxf>
    <dxf>
      <numFmt numFmtId="3" formatCode="#,##0"/>
      <border diagonalUp="0" diagonalDown="0">
        <left style="thin">
          <color indexed="64"/>
        </left>
        <right style="thin">
          <color indexed="64"/>
        </right>
        <top style="thin">
          <color indexed="64"/>
        </top>
        <bottom style="thin">
          <color indexed="64"/>
        </bottom>
        <vertical/>
        <horizontal/>
      </border>
    </dxf>
    <dxf>
      <numFmt numFmtId="3" formatCode="#,##0"/>
      <border diagonalUp="0" diagonalDown="0">
        <left style="thin">
          <color indexed="64"/>
        </left>
        <right style="thin">
          <color indexed="64"/>
        </right>
        <top style="thin">
          <color indexed="64"/>
        </top>
        <bottom style="thin">
          <color indexed="64"/>
        </bottom>
        <vertical/>
        <horizontal/>
      </border>
    </dxf>
    <dxf>
      <numFmt numFmtId="3" formatCode="#,##0"/>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border diagonalUp="0" diagonalDown="0" outline="0">
        <left style="thin">
          <color indexed="64"/>
        </left>
        <right style="thin">
          <color indexed="64"/>
        </right>
        <top/>
        <bottom/>
      </border>
    </dxf>
    <dxf>
      <font>
        <color auto="1"/>
      </font>
      <fill>
        <patternFill>
          <bgColor theme="5"/>
        </patternFill>
      </fill>
      <border diagonalUp="0" diagonalDown="0">
        <left/>
        <right/>
        <top/>
        <bottom/>
        <vertical/>
        <horizontal/>
      </border>
    </dxf>
    <dxf>
      <font>
        <b val="0"/>
        <i val="0"/>
        <color auto="1"/>
      </font>
      <fill>
        <patternFill patternType="solid">
          <fgColor theme="4"/>
          <bgColor theme="5"/>
        </patternFill>
      </fill>
      <border diagonalUp="0" diagonalDown="0">
        <left/>
        <right/>
        <top/>
        <bottom/>
        <vertical/>
        <horizontal/>
      </border>
    </dxf>
    <dxf>
      <font>
        <color auto="1"/>
      </font>
      <fill>
        <patternFill>
          <bgColor theme="8"/>
        </patternFill>
      </fill>
      <border diagonalUp="0" diagonalDown="0">
        <left/>
        <right/>
        <top/>
        <bottom/>
        <vertical/>
        <horizontal/>
      </border>
    </dxf>
  </dxfs>
  <tableStyles count="1" defaultTableStyle="TableStyleMedium2" defaultPivotStyle="PivotStyleLight16">
    <tableStyle name="Loan Calculator" pivot="0" count="3" xr9:uid="{10B52BB4-496D-4585-B9A3-AAD81B45D00C}">
      <tableStyleElement type="wholeTable" dxfId="19"/>
      <tableStyleElement type="headerRow" dxfId="18"/>
      <tableStyleElement type="totalRow" dxfId="17"/>
    </tableStyle>
  </tableStyles>
  <colors>
    <mruColors>
      <color rgb="FFE5E5E5"/>
      <color rgb="FF67A9CF"/>
      <color rgb="FF97D8C4"/>
      <color rgb="FF4059AD"/>
      <color rgb="FFFF1111"/>
      <color rgb="FFEFF2F1"/>
      <color rgb="FF2C3E76"/>
      <color rgb="FFF4B942"/>
      <color rgb="FF334789"/>
      <color rgb="FF3B53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solidFill>
                <a:latin typeface="+mn-lt"/>
                <a:ea typeface="+mn-ea"/>
                <a:cs typeface="+mn-cs"/>
              </a:defRPr>
            </a:pPr>
            <a:r>
              <a:rPr lang="en-NZ" sz="1600" b="1">
                <a:solidFill>
                  <a:schemeClr val="tx1"/>
                </a:solidFill>
              </a:rPr>
              <a:t>Your home equity, loan balance, and home value</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4169101996578784"/>
          <c:y val="8.8610097859173356E-2"/>
          <c:w val="0.78343261818640808"/>
          <c:h val="0.7463248723302558"/>
        </c:manualLayout>
      </c:layout>
      <c:areaChart>
        <c:grouping val="stacked"/>
        <c:varyColors val="0"/>
        <c:ser>
          <c:idx val="3"/>
          <c:order val="2"/>
          <c:tx>
            <c:strRef>
              <c:f>'Calculator data'!$BH$3</c:f>
              <c:strCache>
                <c:ptCount val="1"/>
                <c:pt idx="0">
                  <c:v>Base</c:v>
                </c:pt>
              </c:strCache>
            </c:strRef>
          </c:tx>
          <c:spPr>
            <a:solidFill>
              <a:srgbClr val="4059AD"/>
            </a:solidFill>
            <a:ln>
              <a:noFill/>
            </a:ln>
            <a:effectLst/>
          </c:spPr>
          <c:cat>
            <c:numRef>
              <c:f>'Calculator data'!$BD$4:$BD$44</c:f>
              <c:numCache>
                <c:formatCode>General</c:formatCode>
                <c:ptCount val="41"/>
                <c:pt idx="0">
                  <c:v>60</c:v>
                </c:pt>
                <c:pt idx="1">
                  <c:v>61</c:v>
                </c:pt>
                <c:pt idx="2">
                  <c:v>62</c:v>
                </c:pt>
                <c:pt idx="3">
                  <c:v>63</c:v>
                </c:pt>
                <c:pt idx="4">
                  <c:v>64</c:v>
                </c:pt>
                <c:pt idx="5">
                  <c:v>65</c:v>
                </c:pt>
                <c:pt idx="6">
                  <c:v>66</c:v>
                </c:pt>
                <c:pt idx="7">
                  <c:v>67</c:v>
                </c:pt>
                <c:pt idx="8">
                  <c:v>68</c:v>
                </c:pt>
                <c:pt idx="9">
                  <c:v>69</c:v>
                </c:pt>
                <c:pt idx="10">
                  <c:v>70</c:v>
                </c:pt>
                <c:pt idx="11">
                  <c:v>71</c:v>
                </c:pt>
                <c:pt idx="12">
                  <c:v>72</c:v>
                </c:pt>
                <c:pt idx="13">
                  <c:v>73</c:v>
                </c:pt>
                <c:pt idx="14">
                  <c:v>74</c:v>
                </c:pt>
                <c:pt idx="15">
                  <c:v>75</c:v>
                </c:pt>
                <c:pt idx="16">
                  <c:v>76</c:v>
                </c:pt>
                <c:pt idx="17">
                  <c:v>77</c:v>
                </c:pt>
                <c:pt idx="18">
                  <c:v>78</c:v>
                </c:pt>
                <c:pt idx="19">
                  <c:v>79</c:v>
                </c:pt>
                <c:pt idx="20">
                  <c:v>80</c:v>
                </c:pt>
                <c:pt idx="21">
                  <c:v>81</c:v>
                </c:pt>
                <c:pt idx="22">
                  <c:v>82</c:v>
                </c:pt>
                <c:pt idx="23">
                  <c:v>83</c:v>
                </c:pt>
                <c:pt idx="24">
                  <c:v>84</c:v>
                </c:pt>
                <c:pt idx="25">
                  <c:v>85</c:v>
                </c:pt>
                <c:pt idx="26">
                  <c:v>86</c:v>
                </c:pt>
                <c:pt idx="27">
                  <c:v>87</c:v>
                </c:pt>
                <c:pt idx="28">
                  <c:v>88</c:v>
                </c:pt>
                <c:pt idx="29">
                  <c:v>89</c:v>
                </c:pt>
                <c:pt idx="30">
                  <c:v>90</c:v>
                </c:pt>
                <c:pt idx="31">
                  <c:v>91</c:v>
                </c:pt>
                <c:pt idx="32">
                  <c:v>92</c:v>
                </c:pt>
                <c:pt idx="33">
                  <c:v>93</c:v>
                </c:pt>
                <c:pt idx="34">
                  <c:v>94</c:v>
                </c:pt>
                <c:pt idx="35">
                  <c:v>95</c:v>
                </c:pt>
                <c:pt idx="36">
                  <c:v>96</c:v>
                </c:pt>
                <c:pt idx="37">
                  <c:v>97</c:v>
                </c:pt>
                <c:pt idx="38">
                  <c:v>98</c:v>
                </c:pt>
                <c:pt idx="39">
                  <c:v>99</c:v>
                </c:pt>
                <c:pt idx="40">
                  <c:v>100</c:v>
                </c:pt>
              </c:numCache>
            </c:numRef>
          </c:cat>
          <c:val>
            <c:numRef>
              <c:f>'Calculator data'!$BH$4:$BH$44</c:f>
              <c:numCache>
                <c:formatCode>#,##0</c:formatCode>
                <c:ptCount val="4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numCache>
            </c:numRef>
          </c:val>
          <c:extLst>
            <c:ext xmlns:c16="http://schemas.microsoft.com/office/drawing/2014/chart" uri="{C3380CC4-5D6E-409C-BE32-E72D297353CC}">
              <c16:uniqueId val="{00000000-F6E7-4A6F-970A-C9D9301A882A}"/>
            </c:ext>
          </c:extLst>
        </c:ser>
        <c:ser>
          <c:idx val="4"/>
          <c:order val="3"/>
          <c:tx>
            <c:strRef>
              <c:f>'Calculator data'!$BI$3</c:f>
              <c:strCache>
                <c:ptCount val="1"/>
                <c:pt idx="0">
                  <c:v>Home equity</c:v>
                </c:pt>
              </c:strCache>
            </c:strRef>
          </c:tx>
          <c:spPr>
            <a:solidFill>
              <a:srgbClr val="67A9CF">
                <a:alpha val="71000"/>
              </a:srgbClr>
            </a:solidFill>
            <a:ln>
              <a:noFill/>
            </a:ln>
            <a:effectLst/>
          </c:spPr>
          <c:cat>
            <c:numRef>
              <c:f>'Calculator data'!$BD$4:$BD$44</c:f>
              <c:numCache>
                <c:formatCode>General</c:formatCode>
                <c:ptCount val="41"/>
                <c:pt idx="0">
                  <c:v>60</c:v>
                </c:pt>
                <c:pt idx="1">
                  <c:v>61</c:v>
                </c:pt>
                <c:pt idx="2">
                  <c:v>62</c:v>
                </c:pt>
                <c:pt idx="3">
                  <c:v>63</c:v>
                </c:pt>
                <c:pt idx="4">
                  <c:v>64</c:v>
                </c:pt>
                <c:pt idx="5">
                  <c:v>65</c:v>
                </c:pt>
                <c:pt idx="6">
                  <c:v>66</c:v>
                </c:pt>
                <c:pt idx="7">
                  <c:v>67</c:v>
                </c:pt>
                <c:pt idx="8">
                  <c:v>68</c:v>
                </c:pt>
                <c:pt idx="9">
                  <c:v>69</c:v>
                </c:pt>
                <c:pt idx="10">
                  <c:v>70</c:v>
                </c:pt>
                <c:pt idx="11">
                  <c:v>71</c:v>
                </c:pt>
                <c:pt idx="12">
                  <c:v>72</c:v>
                </c:pt>
                <c:pt idx="13">
                  <c:v>73</c:v>
                </c:pt>
                <c:pt idx="14">
                  <c:v>74</c:v>
                </c:pt>
                <c:pt idx="15">
                  <c:v>75</c:v>
                </c:pt>
                <c:pt idx="16">
                  <c:v>76</c:v>
                </c:pt>
                <c:pt idx="17">
                  <c:v>77</c:v>
                </c:pt>
                <c:pt idx="18">
                  <c:v>78</c:v>
                </c:pt>
                <c:pt idx="19">
                  <c:v>79</c:v>
                </c:pt>
                <c:pt idx="20">
                  <c:v>80</c:v>
                </c:pt>
                <c:pt idx="21">
                  <c:v>81</c:v>
                </c:pt>
                <c:pt idx="22">
                  <c:v>82</c:v>
                </c:pt>
                <c:pt idx="23">
                  <c:v>83</c:v>
                </c:pt>
                <c:pt idx="24">
                  <c:v>84</c:v>
                </c:pt>
                <c:pt idx="25">
                  <c:v>85</c:v>
                </c:pt>
                <c:pt idx="26">
                  <c:v>86</c:v>
                </c:pt>
                <c:pt idx="27">
                  <c:v>87</c:v>
                </c:pt>
                <c:pt idx="28">
                  <c:v>88</c:v>
                </c:pt>
                <c:pt idx="29">
                  <c:v>89</c:v>
                </c:pt>
                <c:pt idx="30">
                  <c:v>90</c:v>
                </c:pt>
                <c:pt idx="31">
                  <c:v>91</c:v>
                </c:pt>
                <c:pt idx="32">
                  <c:v>92</c:v>
                </c:pt>
                <c:pt idx="33">
                  <c:v>93</c:v>
                </c:pt>
                <c:pt idx="34">
                  <c:v>94</c:v>
                </c:pt>
                <c:pt idx="35">
                  <c:v>95</c:v>
                </c:pt>
                <c:pt idx="36">
                  <c:v>96</c:v>
                </c:pt>
                <c:pt idx="37">
                  <c:v>97</c:v>
                </c:pt>
                <c:pt idx="38">
                  <c:v>98</c:v>
                </c:pt>
                <c:pt idx="39">
                  <c:v>99</c:v>
                </c:pt>
                <c:pt idx="40">
                  <c:v>100</c:v>
                </c:pt>
              </c:numCache>
            </c:numRef>
          </c:cat>
          <c:val>
            <c:numRef>
              <c:f>'Calculator data'!$BI$4:$BI$44</c:f>
              <c:numCache>
                <c:formatCode>#,##0</c:formatCode>
                <c:ptCount val="4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numCache>
            </c:numRef>
          </c:val>
          <c:extLst>
            <c:ext xmlns:c16="http://schemas.microsoft.com/office/drawing/2014/chart" uri="{C3380CC4-5D6E-409C-BE32-E72D297353CC}">
              <c16:uniqueId val="{00000001-F6E7-4A6F-970A-C9D9301A882A}"/>
            </c:ext>
          </c:extLst>
        </c:ser>
        <c:ser>
          <c:idx val="5"/>
          <c:order val="4"/>
          <c:tx>
            <c:strRef>
              <c:f>'Calculator data'!$BJ$3</c:f>
              <c:strCache>
                <c:ptCount val="1"/>
                <c:pt idx="0">
                  <c:v>Loan balance</c:v>
                </c:pt>
              </c:strCache>
            </c:strRef>
          </c:tx>
          <c:spPr>
            <a:solidFill>
              <a:srgbClr val="4059AD"/>
            </a:solidFill>
            <a:ln w="19050">
              <a:solidFill>
                <a:srgbClr val="2C3E76"/>
              </a:solidFill>
            </a:ln>
            <a:effectLst/>
          </c:spPr>
          <c:cat>
            <c:numRef>
              <c:f>'Calculator data'!$BD$4:$BD$44</c:f>
              <c:numCache>
                <c:formatCode>General</c:formatCode>
                <c:ptCount val="41"/>
                <c:pt idx="0">
                  <c:v>60</c:v>
                </c:pt>
                <c:pt idx="1">
                  <c:v>61</c:v>
                </c:pt>
                <c:pt idx="2">
                  <c:v>62</c:v>
                </c:pt>
                <c:pt idx="3">
                  <c:v>63</c:v>
                </c:pt>
                <c:pt idx="4">
                  <c:v>64</c:v>
                </c:pt>
                <c:pt idx="5">
                  <c:v>65</c:v>
                </c:pt>
                <c:pt idx="6">
                  <c:v>66</c:v>
                </c:pt>
                <c:pt idx="7">
                  <c:v>67</c:v>
                </c:pt>
                <c:pt idx="8">
                  <c:v>68</c:v>
                </c:pt>
                <c:pt idx="9">
                  <c:v>69</c:v>
                </c:pt>
                <c:pt idx="10">
                  <c:v>70</c:v>
                </c:pt>
                <c:pt idx="11">
                  <c:v>71</c:v>
                </c:pt>
                <c:pt idx="12">
                  <c:v>72</c:v>
                </c:pt>
                <c:pt idx="13">
                  <c:v>73</c:v>
                </c:pt>
                <c:pt idx="14">
                  <c:v>74</c:v>
                </c:pt>
                <c:pt idx="15">
                  <c:v>75</c:v>
                </c:pt>
                <c:pt idx="16">
                  <c:v>76</c:v>
                </c:pt>
                <c:pt idx="17">
                  <c:v>77</c:v>
                </c:pt>
                <c:pt idx="18">
                  <c:v>78</c:v>
                </c:pt>
                <c:pt idx="19">
                  <c:v>79</c:v>
                </c:pt>
                <c:pt idx="20">
                  <c:v>80</c:v>
                </c:pt>
                <c:pt idx="21">
                  <c:v>81</c:v>
                </c:pt>
                <c:pt idx="22">
                  <c:v>82</c:v>
                </c:pt>
                <c:pt idx="23">
                  <c:v>83</c:v>
                </c:pt>
                <c:pt idx="24">
                  <c:v>84</c:v>
                </c:pt>
                <c:pt idx="25">
                  <c:v>85</c:v>
                </c:pt>
                <c:pt idx="26">
                  <c:v>86</c:v>
                </c:pt>
                <c:pt idx="27">
                  <c:v>87</c:v>
                </c:pt>
                <c:pt idx="28">
                  <c:v>88</c:v>
                </c:pt>
                <c:pt idx="29">
                  <c:v>89</c:v>
                </c:pt>
                <c:pt idx="30">
                  <c:v>90</c:v>
                </c:pt>
                <c:pt idx="31">
                  <c:v>91</c:v>
                </c:pt>
                <c:pt idx="32">
                  <c:v>92</c:v>
                </c:pt>
                <c:pt idx="33">
                  <c:v>93</c:v>
                </c:pt>
                <c:pt idx="34">
                  <c:v>94</c:v>
                </c:pt>
                <c:pt idx="35">
                  <c:v>95</c:v>
                </c:pt>
                <c:pt idx="36">
                  <c:v>96</c:v>
                </c:pt>
                <c:pt idx="37">
                  <c:v>97</c:v>
                </c:pt>
                <c:pt idx="38">
                  <c:v>98</c:v>
                </c:pt>
                <c:pt idx="39">
                  <c:v>99</c:v>
                </c:pt>
                <c:pt idx="40">
                  <c:v>100</c:v>
                </c:pt>
              </c:numCache>
            </c:numRef>
          </c:cat>
          <c:val>
            <c:numRef>
              <c:f>'Calculator data'!$BJ$4:$BJ$44</c:f>
              <c:numCache>
                <c:formatCode>#,##0</c:formatCode>
                <c:ptCount val="4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numCache>
            </c:numRef>
          </c:val>
          <c:extLst>
            <c:ext xmlns:c16="http://schemas.microsoft.com/office/drawing/2014/chart" uri="{C3380CC4-5D6E-409C-BE32-E72D297353CC}">
              <c16:uniqueId val="{00000002-F6E7-4A6F-970A-C9D9301A882A}"/>
            </c:ext>
          </c:extLst>
        </c:ser>
        <c:dLbls>
          <c:showLegendKey val="0"/>
          <c:showVal val="0"/>
          <c:showCatName val="0"/>
          <c:showSerName val="0"/>
          <c:showPercent val="0"/>
          <c:showBubbleSize val="0"/>
        </c:dLbls>
        <c:axId val="212556767"/>
        <c:axId val="212557247"/>
      </c:areaChart>
      <c:scatterChart>
        <c:scatterStyle val="smoothMarker"/>
        <c:varyColors val="0"/>
        <c:ser>
          <c:idx val="1"/>
          <c:order val="0"/>
          <c:tx>
            <c:strRef>
              <c:f>'Calculator data'!$BF$3</c:f>
              <c:strCache>
                <c:ptCount val="1"/>
                <c:pt idx="0">
                  <c:v>Loan balance(line)</c:v>
                </c:pt>
              </c:strCache>
            </c:strRef>
          </c:tx>
          <c:spPr>
            <a:ln w="19050" cap="rnd">
              <a:solidFill>
                <a:srgbClr val="2C3E76"/>
              </a:solidFill>
              <a:prstDash val="solid"/>
              <a:round/>
            </a:ln>
            <a:effectLst/>
          </c:spPr>
          <c:marker>
            <c:symbol val="none"/>
          </c:marker>
          <c:xVal>
            <c:numRef>
              <c:f>'Calculator data'!$BD$4:$BD$44</c:f>
              <c:numCache>
                <c:formatCode>General</c:formatCode>
                <c:ptCount val="41"/>
                <c:pt idx="0">
                  <c:v>60</c:v>
                </c:pt>
                <c:pt idx="1">
                  <c:v>61</c:v>
                </c:pt>
                <c:pt idx="2">
                  <c:v>62</c:v>
                </c:pt>
                <c:pt idx="3">
                  <c:v>63</c:v>
                </c:pt>
                <c:pt idx="4">
                  <c:v>64</c:v>
                </c:pt>
                <c:pt idx="5">
                  <c:v>65</c:v>
                </c:pt>
                <c:pt idx="6">
                  <c:v>66</c:v>
                </c:pt>
                <c:pt idx="7">
                  <c:v>67</c:v>
                </c:pt>
                <c:pt idx="8">
                  <c:v>68</c:v>
                </c:pt>
                <c:pt idx="9">
                  <c:v>69</c:v>
                </c:pt>
                <c:pt idx="10">
                  <c:v>70</c:v>
                </c:pt>
                <c:pt idx="11">
                  <c:v>71</c:v>
                </c:pt>
                <c:pt idx="12">
                  <c:v>72</c:v>
                </c:pt>
                <c:pt idx="13">
                  <c:v>73</c:v>
                </c:pt>
                <c:pt idx="14">
                  <c:v>74</c:v>
                </c:pt>
                <c:pt idx="15">
                  <c:v>75</c:v>
                </c:pt>
                <c:pt idx="16">
                  <c:v>76</c:v>
                </c:pt>
                <c:pt idx="17">
                  <c:v>77</c:v>
                </c:pt>
                <c:pt idx="18">
                  <c:v>78</c:v>
                </c:pt>
                <c:pt idx="19">
                  <c:v>79</c:v>
                </c:pt>
                <c:pt idx="20">
                  <c:v>80</c:v>
                </c:pt>
                <c:pt idx="21">
                  <c:v>81</c:v>
                </c:pt>
                <c:pt idx="22">
                  <c:v>82</c:v>
                </c:pt>
                <c:pt idx="23">
                  <c:v>83</c:v>
                </c:pt>
                <c:pt idx="24">
                  <c:v>84</c:v>
                </c:pt>
                <c:pt idx="25">
                  <c:v>85</c:v>
                </c:pt>
                <c:pt idx="26">
                  <c:v>86</c:v>
                </c:pt>
                <c:pt idx="27">
                  <c:v>87</c:v>
                </c:pt>
                <c:pt idx="28">
                  <c:v>88</c:v>
                </c:pt>
                <c:pt idx="29">
                  <c:v>89</c:v>
                </c:pt>
                <c:pt idx="30">
                  <c:v>90</c:v>
                </c:pt>
                <c:pt idx="31">
                  <c:v>91</c:v>
                </c:pt>
                <c:pt idx="32">
                  <c:v>92</c:v>
                </c:pt>
                <c:pt idx="33">
                  <c:v>93</c:v>
                </c:pt>
                <c:pt idx="34">
                  <c:v>94</c:v>
                </c:pt>
                <c:pt idx="35">
                  <c:v>95</c:v>
                </c:pt>
                <c:pt idx="36">
                  <c:v>96</c:v>
                </c:pt>
                <c:pt idx="37">
                  <c:v>97</c:v>
                </c:pt>
                <c:pt idx="38">
                  <c:v>98</c:v>
                </c:pt>
                <c:pt idx="39">
                  <c:v>99</c:v>
                </c:pt>
                <c:pt idx="40">
                  <c:v>100</c:v>
                </c:pt>
              </c:numCache>
            </c:numRef>
          </c:xVal>
          <c:yVal>
            <c:numRef>
              <c:f>'Calculator data'!$BF$4:$BF$44</c:f>
              <c:numCache>
                <c:formatCode>#,##0</c:formatCode>
                <c:ptCount val="4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numCache>
            </c:numRef>
          </c:yVal>
          <c:smooth val="1"/>
          <c:extLst>
            <c:ext xmlns:c16="http://schemas.microsoft.com/office/drawing/2014/chart" uri="{C3380CC4-5D6E-409C-BE32-E72D297353CC}">
              <c16:uniqueId val="{00000004-F6E7-4A6F-970A-C9D9301A882A}"/>
            </c:ext>
          </c:extLst>
        </c:ser>
        <c:ser>
          <c:idx val="0"/>
          <c:order val="1"/>
          <c:tx>
            <c:strRef>
              <c:f>'Calculator data'!$BE$3</c:f>
              <c:strCache>
                <c:ptCount val="1"/>
                <c:pt idx="0">
                  <c:v>Home value</c:v>
                </c:pt>
              </c:strCache>
            </c:strRef>
          </c:tx>
          <c:spPr>
            <a:ln w="31750" cap="rnd">
              <a:solidFill>
                <a:schemeClr val="tx1"/>
              </a:solidFill>
              <a:round/>
            </a:ln>
            <a:effectLst/>
          </c:spPr>
          <c:marker>
            <c:symbol val="none"/>
          </c:marker>
          <c:xVal>
            <c:numRef>
              <c:f>'Calculator data'!$BD$4:$BD$44</c:f>
              <c:numCache>
                <c:formatCode>General</c:formatCode>
                <c:ptCount val="41"/>
                <c:pt idx="0">
                  <c:v>60</c:v>
                </c:pt>
                <c:pt idx="1">
                  <c:v>61</c:v>
                </c:pt>
                <c:pt idx="2">
                  <c:v>62</c:v>
                </c:pt>
                <c:pt idx="3">
                  <c:v>63</c:v>
                </c:pt>
                <c:pt idx="4">
                  <c:v>64</c:v>
                </c:pt>
                <c:pt idx="5">
                  <c:v>65</c:v>
                </c:pt>
                <c:pt idx="6">
                  <c:v>66</c:v>
                </c:pt>
                <c:pt idx="7">
                  <c:v>67</c:v>
                </c:pt>
                <c:pt idx="8">
                  <c:v>68</c:v>
                </c:pt>
                <c:pt idx="9">
                  <c:v>69</c:v>
                </c:pt>
                <c:pt idx="10">
                  <c:v>70</c:v>
                </c:pt>
                <c:pt idx="11">
                  <c:v>71</c:v>
                </c:pt>
                <c:pt idx="12">
                  <c:v>72</c:v>
                </c:pt>
                <c:pt idx="13">
                  <c:v>73</c:v>
                </c:pt>
                <c:pt idx="14">
                  <c:v>74</c:v>
                </c:pt>
                <c:pt idx="15">
                  <c:v>75</c:v>
                </c:pt>
                <c:pt idx="16">
                  <c:v>76</c:v>
                </c:pt>
                <c:pt idx="17">
                  <c:v>77</c:v>
                </c:pt>
                <c:pt idx="18">
                  <c:v>78</c:v>
                </c:pt>
                <c:pt idx="19">
                  <c:v>79</c:v>
                </c:pt>
                <c:pt idx="20">
                  <c:v>80</c:v>
                </c:pt>
                <c:pt idx="21">
                  <c:v>81</c:v>
                </c:pt>
                <c:pt idx="22">
                  <c:v>82</c:v>
                </c:pt>
                <c:pt idx="23">
                  <c:v>83</c:v>
                </c:pt>
                <c:pt idx="24">
                  <c:v>84</c:v>
                </c:pt>
                <c:pt idx="25">
                  <c:v>85</c:v>
                </c:pt>
                <c:pt idx="26">
                  <c:v>86</c:v>
                </c:pt>
                <c:pt idx="27">
                  <c:v>87</c:v>
                </c:pt>
                <c:pt idx="28">
                  <c:v>88</c:v>
                </c:pt>
                <c:pt idx="29">
                  <c:v>89</c:v>
                </c:pt>
                <c:pt idx="30">
                  <c:v>90</c:v>
                </c:pt>
                <c:pt idx="31">
                  <c:v>91</c:v>
                </c:pt>
                <c:pt idx="32">
                  <c:v>92</c:v>
                </c:pt>
                <c:pt idx="33">
                  <c:v>93</c:v>
                </c:pt>
                <c:pt idx="34">
                  <c:v>94</c:v>
                </c:pt>
                <c:pt idx="35">
                  <c:v>95</c:v>
                </c:pt>
                <c:pt idx="36">
                  <c:v>96</c:v>
                </c:pt>
                <c:pt idx="37">
                  <c:v>97</c:v>
                </c:pt>
                <c:pt idx="38">
                  <c:v>98</c:v>
                </c:pt>
                <c:pt idx="39">
                  <c:v>99</c:v>
                </c:pt>
                <c:pt idx="40">
                  <c:v>100</c:v>
                </c:pt>
              </c:numCache>
            </c:numRef>
          </c:xVal>
          <c:yVal>
            <c:numRef>
              <c:f>'Calculator data'!$BE$4:$BE$44</c:f>
              <c:numCache>
                <c:formatCode>#,##0</c:formatCode>
                <c:ptCount val="4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numCache>
            </c:numRef>
          </c:yVal>
          <c:smooth val="1"/>
          <c:extLst>
            <c:ext xmlns:c16="http://schemas.microsoft.com/office/drawing/2014/chart" uri="{C3380CC4-5D6E-409C-BE32-E72D297353CC}">
              <c16:uniqueId val="{00000003-F6E7-4A6F-970A-C9D9301A882A}"/>
            </c:ext>
          </c:extLst>
        </c:ser>
        <c:dLbls>
          <c:showLegendKey val="0"/>
          <c:showVal val="0"/>
          <c:showCatName val="0"/>
          <c:showSerName val="0"/>
          <c:showPercent val="0"/>
          <c:showBubbleSize val="0"/>
        </c:dLbls>
        <c:axId val="212556767"/>
        <c:axId val="212557247"/>
      </c:scatterChart>
      <c:scatterChart>
        <c:scatterStyle val="lineMarker"/>
        <c:varyColors val="0"/>
        <c:ser>
          <c:idx val="6"/>
          <c:order val="6"/>
          <c:tx>
            <c:strRef>
              <c:f>'Calculator data'!$BK$3</c:f>
              <c:strCache>
                <c:ptCount val="1"/>
                <c:pt idx="0">
                  <c:v>Invisible line</c:v>
                </c:pt>
              </c:strCache>
            </c:strRef>
          </c:tx>
          <c:spPr>
            <a:ln w="19050" cap="rnd">
              <a:noFill/>
              <a:round/>
            </a:ln>
            <a:effectLst/>
          </c:spPr>
          <c:marker>
            <c:symbol val="circle"/>
            <c:size val="5"/>
            <c:spPr>
              <a:noFill/>
              <a:ln w="9525">
                <a:noFill/>
              </a:ln>
              <a:effectLst/>
            </c:spPr>
          </c:marker>
          <c:xVal>
            <c:numRef>
              <c:f>'Calculator data'!$BD$4:$BD$44</c:f>
              <c:numCache>
                <c:formatCode>General</c:formatCode>
                <c:ptCount val="41"/>
                <c:pt idx="0">
                  <c:v>60</c:v>
                </c:pt>
                <c:pt idx="1">
                  <c:v>61</c:v>
                </c:pt>
                <c:pt idx="2">
                  <c:v>62</c:v>
                </c:pt>
                <c:pt idx="3">
                  <c:v>63</c:v>
                </c:pt>
                <c:pt idx="4">
                  <c:v>64</c:v>
                </c:pt>
                <c:pt idx="5">
                  <c:v>65</c:v>
                </c:pt>
                <c:pt idx="6">
                  <c:v>66</c:v>
                </c:pt>
                <c:pt idx="7">
                  <c:v>67</c:v>
                </c:pt>
                <c:pt idx="8">
                  <c:v>68</c:v>
                </c:pt>
                <c:pt idx="9">
                  <c:v>69</c:v>
                </c:pt>
                <c:pt idx="10">
                  <c:v>70</c:v>
                </c:pt>
                <c:pt idx="11">
                  <c:v>71</c:v>
                </c:pt>
                <c:pt idx="12">
                  <c:v>72</c:v>
                </c:pt>
                <c:pt idx="13">
                  <c:v>73</c:v>
                </c:pt>
                <c:pt idx="14">
                  <c:v>74</c:v>
                </c:pt>
                <c:pt idx="15">
                  <c:v>75</c:v>
                </c:pt>
                <c:pt idx="16">
                  <c:v>76</c:v>
                </c:pt>
                <c:pt idx="17">
                  <c:v>77</c:v>
                </c:pt>
                <c:pt idx="18">
                  <c:v>78</c:v>
                </c:pt>
                <c:pt idx="19">
                  <c:v>79</c:v>
                </c:pt>
                <c:pt idx="20">
                  <c:v>80</c:v>
                </c:pt>
                <c:pt idx="21">
                  <c:v>81</c:v>
                </c:pt>
                <c:pt idx="22">
                  <c:v>82</c:v>
                </c:pt>
                <c:pt idx="23">
                  <c:v>83</c:v>
                </c:pt>
                <c:pt idx="24">
                  <c:v>84</c:v>
                </c:pt>
                <c:pt idx="25">
                  <c:v>85</c:v>
                </c:pt>
                <c:pt idx="26">
                  <c:v>86</c:v>
                </c:pt>
                <c:pt idx="27">
                  <c:v>87</c:v>
                </c:pt>
                <c:pt idx="28">
                  <c:v>88</c:v>
                </c:pt>
                <c:pt idx="29">
                  <c:v>89</c:v>
                </c:pt>
                <c:pt idx="30">
                  <c:v>90</c:v>
                </c:pt>
                <c:pt idx="31">
                  <c:v>91</c:v>
                </c:pt>
                <c:pt idx="32">
                  <c:v>92</c:v>
                </c:pt>
                <c:pt idx="33">
                  <c:v>93</c:v>
                </c:pt>
                <c:pt idx="34">
                  <c:v>94</c:v>
                </c:pt>
                <c:pt idx="35">
                  <c:v>95</c:v>
                </c:pt>
                <c:pt idx="36">
                  <c:v>96</c:v>
                </c:pt>
                <c:pt idx="37">
                  <c:v>97</c:v>
                </c:pt>
                <c:pt idx="38">
                  <c:v>98</c:v>
                </c:pt>
                <c:pt idx="39">
                  <c:v>99</c:v>
                </c:pt>
                <c:pt idx="40">
                  <c:v>100</c:v>
                </c:pt>
              </c:numCache>
            </c:numRef>
          </c:xVal>
          <c:yVal>
            <c:numRef>
              <c:f>'Calculator data'!$BK$4:$BK$44</c:f>
              <c:numCache>
                <c:formatCode>#,##0</c:formatCode>
                <c:ptCount val="41"/>
                <c:pt idx="0">
                  <c:v>0</c:v>
                </c:pt>
                <c:pt idx="1">
                  <c:v>100000</c:v>
                </c:pt>
                <c:pt idx="2">
                  <c:v>200000</c:v>
                </c:pt>
                <c:pt idx="3">
                  <c:v>300000</c:v>
                </c:pt>
                <c:pt idx="4">
                  <c:v>400000</c:v>
                </c:pt>
                <c:pt idx="5">
                  <c:v>500000</c:v>
                </c:pt>
                <c:pt idx="6">
                  <c:v>600000</c:v>
                </c:pt>
                <c:pt idx="7">
                  <c:v>700000</c:v>
                </c:pt>
                <c:pt idx="8">
                  <c:v>800000</c:v>
                </c:pt>
                <c:pt idx="9">
                  <c:v>900000</c:v>
                </c:pt>
                <c:pt idx="10">
                  <c:v>1000000</c:v>
                </c:pt>
                <c:pt idx="11">
                  <c:v>1100000</c:v>
                </c:pt>
                <c:pt idx="12">
                  <c:v>1200000</c:v>
                </c:pt>
                <c:pt idx="13">
                  <c:v>1300000</c:v>
                </c:pt>
                <c:pt idx="14">
                  <c:v>1400000</c:v>
                </c:pt>
                <c:pt idx="15">
                  <c:v>1500000</c:v>
                </c:pt>
                <c:pt idx="16">
                  <c:v>1600000</c:v>
                </c:pt>
                <c:pt idx="17">
                  <c:v>1700000</c:v>
                </c:pt>
                <c:pt idx="18">
                  <c:v>1800000</c:v>
                </c:pt>
                <c:pt idx="19">
                  <c:v>1900000</c:v>
                </c:pt>
                <c:pt idx="20">
                  <c:v>2000000</c:v>
                </c:pt>
                <c:pt idx="21">
                  <c:v>2100000</c:v>
                </c:pt>
                <c:pt idx="22">
                  <c:v>2200000</c:v>
                </c:pt>
                <c:pt idx="23">
                  <c:v>2300000</c:v>
                </c:pt>
                <c:pt idx="24">
                  <c:v>2400000</c:v>
                </c:pt>
                <c:pt idx="25">
                  <c:v>2500000</c:v>
                </c:pt>
                <c:pt idx="26">
                  <c:v>2600000</c:v>
                </c:pt>
                <c:pt idx="27">
                  <c:v>2700000</c:v>
                </c:pt>
                <c:pt idx="28">
                  <c:v>2800000</c:v>
                </c:pt>
                <c:pt idx="29">
                  <c:v>2900000</c:v>
                </c:pt>
                <c:pt idx="30">
                  <c:v>3000000</c:v>
                </c:pt>
                <c:pt idx="31">
                  <c:v>3100000</c:v>
                </c:pt>
                <c:pt idx="32">
                  <c:v>3200000</c:v>
                </c:pt>
                <c:pt idx="33">
                  <c:v>3300000</c:v>
                </c:pt>
                <c:pt idx="34">
                  <c:v>3400000</c:v>
                </c:pt>
                <c:pt idx="35">
                  <c:v>3500000</c:v>
                </c:pt>
                <c:pt idx="36">
                  <c:v>3600000</c:v>
                </c:pt>
                <c:pt idx="37">
                  <c:v>3700000</c:v>
                </c:pt>
                <c:pt idx="38">
                  <c:v>3800000</c:v>
                </c:pt>
                <c:pt idx="39">
                  <c:v>3900000</c:v>
                </c:pt>
                <c:pt idx="40">
                  <c:v>4000000</c:v>
                </c:pt>
              </c:numCache>
            </c:numRef>
          </c:yVal>
          <c:smooth val="0"/>
          <c:extLst>
            <c:ext xmlns:c16="http://schemas.microsoft.com/office/drawing/2014/chart" uri="{C3380CC4-5D6E-409C-BE32-E72D297353CC}">
              <c16:uniqueId val="{00000002-9AD0-4A1F-89D7-132095159AAF}"/>
            </c:ext>
          </c:extLst>
        </c:ser>
        <c:dLbls>
          <c:showLegendKey val="0"/>
          <c:showVal val="0"/>
          <c:showCatName val="0"/>
          <c:showSerName val="0"/>
          <c:showPercent val="0"/>
          <c:showBubbleSize val="0"/>
        </c:dLbls>
        <c:axId val="212556767"/>
        <c:axId val="212557247"/>
        <c:extLst>
          <c:ext xmlns:c15="http://schemas.microsoft.com/office/drawing/2012/chart" uri="{02D57815-91ED-43cb-92C2-25804820EDAC}">
            <c15:filteredScatterSeries>
              <c15:ser>
                <c:idx val="2"/>
                <c:order val="5"/>
                <c:tx>
                  <c:v>Vertical line</c:v>
                </c:tx>
                <c:spPr>
                  <a:ln w="25400" cap="rnd">
                    <a:noFill/>
                    <a:round/>
                  </a:ln>
                  <a:effectLst/>
                </c:spPr>
                <c:marker>
                  <c:symbol val="circle"/>
                  <c:size val="5"/>
                  <c:spPr>
                    <a:solidFill>
                      <a:schemeClr val="tx1"/>
                    </a:solidFill>
                    <a:ln w="38100">
                      <a:solidFill>
                        <a:schemeClr val="accent3"/>
                      </a:solidFill>
                    </a:ln>
                    <a:effectLst/>
                  </c:spPr>
                </c:marker>
                <c:dPt>
                  <c:idx val="0"/>
                  <c:marker>
                    <c:symbol val="circle"/>
                    <c:size val="5"/>
                    <c:spPr>
                      <a:solidFill>
                        <a:schemeClr val="tx1"/>
                      </a:solidFill>
                      <a:ln w="38100">
                        <a:solidFill>
                          <a:schemeClr val="tx1"/>
                        </a:solidFill>
                      </a:ln>
                      <a:effectLst/>
                    </c:spPr>
                  </c:marker>
                  <c:bubble3D val="0"/>
                  <c:extLst>
                    <c:ext xmlns:c16="http://schemas.microsoft.com/office/drawing/2014/chart" uri="{C3380CC4-5D6E-409C-BE32-E72D297353CC}">
                      <c16:uniqueId val="{00000002-100D-4618-BE8A-9DAECABFB559}"/>
                    </c:ext>
                  </c:extLst>
                </c:dPt>
                <c:errBars>
                  <c:errDir val="x"/>
                  <c:errBarType val="both"/>
                  <c:errValType val="percentage"/>
                  <c:noEndCap val="0"/>
                  <c:val val="0"/>
                  <c:spPr>
                    <a:noFill/>
                    <a:ln w="9525" cap="flat" cmpd="sng" algn="ctr">
                      <a:solidFill>
                        <a:schemeClr val="tx1">
                          <a:lumMod val="65000"/>
                          <a:lumOff val="35000"/>
                        </a:schemeClr>
                      </a:solidFill>
                      <a:round/>
                    </a:ln>
                    <a:effectLst/>
                  </c:spPr>
                </c:errBars>
                <c:errBars>
                  <c:errDir val="y"/>
                  <c:errBarType val="minus"/>
                  <c:errValType val="percentage"/>
                  <c:noEndCap val="0"/>
                  <c:val val="100"/>
                  <c:spPr>
                    <a:noFill/>
                    <a:ln w="19050" cap="flat" cmpd="sng" algn="ctr">
                      <a:solidFill>
                        <a:schemeClr val="tx1"/>
                      </a:solidFill>
                      <a:prstDash val="dash"/>
                      <a:round/>
                    </a:ln>
                    <a:effectLst/>
                  </c:spPr>
                </c:errBars>
                <c:xVal>
                  <c:numRef>
                    <c:extLst>
                      <c:ext uri="{02D57815-91ED-43cb-92C2-25804820EDAC}">
                        <c15:formulaRef>
                          <c15:sqref>'Calculator data'!$BD$46</c15:sqref>
                        </c15:formulaRef>
                      </c:ext>
                    </c:extLst>
                    <c:numCache>
                      <c:formatCode>#,##0</c:formatCode>
                      <c:ptCount val="1"/>
                      <c:pt idx="0">
                        <c:v>0</c:v>
                      </c:pt>
                    </c:numCache>
                  </c:numRef>
                </c:xVal>
                <c:yVal>
                  <c:numRef>
                    <c:extLst>
                      <c:ext uri="{02D57815-91ED-43cb-92C2-25804820EDAC}">
                        <c15:formulaRef>
                          <c15:sqref>'Calculator data'!$BE$46</c15:sqref>
                        </c15:formulaRef>
                      </c:ext>
                    </c:extLst>
                    <c:numCache>
                      <c:formatCode>#,##0</c:formatCode>
                      <c:ptCount val="1"/>
                      <c:pt idx="0">
                        <c:v>0</c:v>
                      </c:pt>
                    </c:numCache>
                  </c:numRef>
                </c:yVal>
                <c:smooth val="0"/>
                <c:extLst>
                  <c:ext xmlns:c16="http://schemas.microsoft.com/office/drawing/2014/chart" uri="{C3380CC4-5D6E-409C-BE32-E72D297353CC}">
                    <c16:uniqueId val="{00000001-100D-4618-BE8A-9DAECABFB559}"/>
                  </c:ext>
                </c:extLst>
              </c15:ser>
            </c15:filteredScatterSeries>
          </c:ext>
        </c:extLst>
      </c:scatterChart>
      <c:dateAx>
        <c:axId val="212556767"/>
        <c:scaling>
          <c:orientation val="minMax"/>
          <c:max val="100"/>
        </c:scaling>
        <c:delete val="0"/>
        <c:axPos val="b"/>
        <c:title>
          <c:tx>
            <c:rich>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NZ" sz="1200" b="0">
                    <a:solidFill>
                      <a:schemeClr val="tx1"/>
                    </a:solidFill>
                  </a:rPr>
                  <a:t>Age</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212557247"/>
        <c:crosses val="autoZero"/>
        <c:auto val="0"/>
        <c:lblOffset val="100"/>
        <c:baseTimeUnit val="days"/>
        <c:majorUnit val="5"/>
        <c:majorTimeUnit val="days"/>
      </c:dateAx>
      <c:valAx>
        <c:axId val="212557247"/>
        <c:scaling>
          <c:orientation val="minMax"/>
          <c:min val="0"/>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r>
                  <a:rPr lang="en-NZ" sz="1400" b="0">
                    <a:solidFill>
                      <a:schemeClr val="tx1"/>
                    </a:solidFill>
                  </a:rPr>
                  <a:t>Value</a:t>
                </a:r>
                <a:r>
                  <a:rPr lang="en-NZ" sz="1400" b="0" baseline="0">
                    <a:solidFill>
                      <a:schemeClr val="tx1"/>
                    </a:solidFill>
                  </a:rPr>
                  <a:t> ($)</a:t>
                </a:r>
                <a:endParaRPr lang="en-NZ" sz="1400" b="0">
                  <a:solidFill>
                    <a:schemeClr val="tx1"/>
                  </a:solidFill>
                </a:endParaRPr>
              </a:p>
            </c:rich>
          </c:tx>
          <c:layout>
            <c:manualLayout>
              <c:xMode val="edge"/>
              <c:yMode val="edge"/>
              <c:x val="1.2102876354982129E-2"/>
              <c:y val="0.37024780578226801"/>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title>
        <c:numFmt formatCode="General&quot;M&quot;" sourceLinked="0"/>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0"/>
          <a:lstStyle/>
          <a:p>
            <a:pPr>
              <a:defRPr sz="1200" b="0" i="0" u="none" strike="noStrike" kern="1200" baseline="0">
                <a:solidFill>
                  <a:schemeClr val="tx1">
                    <a:lumMod val="95000"/>
                    <a:lumOff val="5000"/>
                  </a:schemeClr>
                </a:solidFill>
                <a:latin typeface="+mn-lt"/>
                <a:ea typeface="+mn-ea"/>
                <a:cs typeface="+mn-cs"/>
              </a:defRPr>
            </a:pPr>
            <a:endParaRPr lang="en-US"/>
          </a:p>
        </c:txPr>
        <c:crossAx val="212556767"/>
        <c:crosses val="autoZero"/>
        <c:crossBetween val="midCat"/>
        <c:dispUnits>
          <c:builtInUnit val="millions"/>
        </c:dispUnits>
      </c:valAx>
      <c:spPr>
        <a:noFill/>
        <a:ln>
          <a:noFill/>
        </a:ln>
        <a:effectLst/>
      </c:spPr>
    </c:plotArea>
    <c:legend>
      <c:legendPos val="b"/>
      <c:legendEntry>
        <c:idx val="0"/>
        <c:delete val="1"/>
      </c:legendEntry>
      <c:legendEntry>
        <c:idx val="3"/>
        <c:delete val="1"/>
      </c:legendEntry>
      <c:legendEntry>
        <c:idx val="5"/>
        <c:delete val="1"/>
      </c:legendEntry>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134986225895319E-2"/>
          <c:y val="4.3668905176218527E-2"/>
          <c:w val="0.84831391943775614"/>
          <c:h val="0.78958481307684747"/>
        </c:manualLayout>
      </c:layout>
      <c:doughnutChart>
        <c:varyColors val="1"/>
        <c:ser>
          <c:idx val="0"/>
          <c:order val="0"/>
          <c:spPr>
            <a:ln>
              <a:solidFill>
                <a:schemeClr val="tx1"/>
              </a:solidFill>
            </a:ln>
          </c:spPr>
          <c:dPt>
            <c:idx val="0"/>
            <c:bubble3D val="0"/>
            <c:spPr>
              <a:solidFill>
                <a:srgbClr val="4059AD"/>
              </a:solidFill>
              <a:ln w="6350">
                <a:solidFill>
                  <a:schemeClr val="tx1"/>
                </a:solidFill>
              </a:ln>
              <a:effectLst/>
            </c:spPr>
            <c:extLst>
              <c:ext xmlns:c16="http://schemas.microsoft.com/office/drawing/2014/chart" uri="{C3380CC4-5D6E-409C-BE32-E72D297353CC}">
                <c16:uniqueId val="{00000001-646E-439E-8B08-4AA25A0DAB25}"/>
              </c:ext>
            </c:extLst>
          </c:dPt>
          <c:dPt>
            <c:idx val="1"/>
            <c:bubble3D val="0"/>
            <c:spPr>
              <a:solidFill>
                <a:srgbClr val="67A9CF"/>
              </a:solidFill>
              <a:ln w="6350">
                <a:solidFill>
                  <a:schemeClr val="tx1"/>
                </a:solidFill>
              </a:ln>
              <a:effectLst/>
            </c:spPr>
            <c:extLst>
              <c:ext xmlns:c16="http://schemas.microsoft.com/office/drawing/2014/chart" uri="{C3380CC4-5D6E-409C-BE32-E72D297353CC}">
                <c16:uniqueId val="{00000003-646E-439E-8B08-4AA25A0DAB25}"/>
              </c:ext>
            </c:extLst>
          </c:dPt>
          <c:cat>
            <c:strRef>
              <c:f>('Calculator data'!$B$63,'Calculator data'!$B$62)</c:f>
              <c:strCache>
                <c:ptCount val="2"/>
                <c:pt idx="0">
                  <c:v>Loan balance</c:v>
                </c:pt>
                <c:pt idx="1">
                  <c:v>Equity</c:v>
                </c:pt>
              </c:strCache>
            </c:strRef>
          </c:cat>
          <c:val>
            <c:numRef>
              <c:f>('Calculator data'!$C$38,'Calculator data'!$C$41)</c:f>
              <c:numCache>
                <c:formatCode>"$"#,##0</c:formatCode>
                <c:ptCount val="2"/>
                <c:pt idx="0">
                  <c:v>0</c:v>
                </c:pt>
                <c:pt idx="1">
                  <c:v>0</c:v>
                </c:pt>
              </c:numCache>
            </c:numRef>
          </c:val>
          <c:extLst>
            <c:ext xmlns:c16="http://schemas.microsoft.com/office/drawing/2014/chart" uri="{C3380CC4-5D6E-409C-BE32-E72D297353CC}">
              <c16:uniqueId val="{00000008-646E-439E-8B08-4AA25A0DAB25}"/>
            </c:ext>
          </c:extLst>
        </c:ser>
        <c:dLbls>
          <c:showLegendKey val="0"/>
          <c:showVal val="0"/>
          <c:showCatName val="0"/>
          <c:showSerName val="0"/>
          <c:showPercent val="0"/>
          <c:showBubbleSize val="0"/>
          <c:showLeaderLines val="1"/>
        </c:dLbls>
        <c:firstSliceAng val="0"/>
        <c:holeSize val="80"/>
      </c:doughnutChart>
      <c:spPr>
        <a:noFill/>
        <a:ln>
          <a:noFill/>
        </a:ln>
        <a:effectLst/>
      </c:spPr>
    </c:plotArea>
    <c:legend>
      <c:legendPos val="r"/>
      <c:legendEntry>
        <c:idx val="0"/>
        <c:txPr>
          <a:bodyPr rot="0" spcFirstLastPara="1" vertOverflow="ellipsis" vert="horz" wrap="square" anchor="ctr" anchorCtr="1"/>
          <a:lstStyle/>
          <a:p>
            <a:pPr rtl="0">
              <a:defRPr sz="1400" b="0" i="0" u="none" strike="noStrike" kern="1200" baseline="0">
                <a:solidFill>
                  <a:schemeClr val="tx1"/>
                </a:solidFill>
                <a:latin typeface="+mn-lt"/>
                <a:ea typeface="+mn-ea"/>
                <a:cs typeface="+mn-cs"/>
              </a:defRPr>
            </a:pPr>
            <a:endParaRPr lang="en-US"/>
          </a:p>
        </c:txPr>
      </c:legendEntry>
      <c:legendEntry>
        <c:idx val="1"/>
        <c:txPr>
          <a:bodyPr rot="0" spcFirstLastPara="1" vertOverflow="ellipsis" vert="horz" wrap="square" anchor="ctr" anchorCtr="1"/>
          <a:lstStyle/>
          <a:p>
            <a:pPr rtl="0">
              <a:defRPr sz="1400" b="0" i="0" u="none" strike="noStrike" kern="1200" baseline="0">
                <a:solidFill>
                  <a:schemeClr val="tx1"/>
                </a:solidFill>
                <a:latin typeface="+mn-lt"/>
                <a:ea typeface="+mn-ea"/>
                <a:cs typeface="+mn-cs"/>
              </a:defRPr>
            </a:pPr>
            <a:endParaRPr lang="en-US"/>
          </a:p>
        </c:txPr>
      </c:legendEntry>
      <c:layout>
        <c:manualLayout>
          <c:xMode val="edge"/>
          <c:yMode val="edge"/>
          <c:x val="9.5110950170848273E-3"/>
          <c:y val="0.86025514244100254"/>
          <c:w val="0.9904889049829152"/>
          <c:h val="0.10513067035359192"/>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8</xdr:col>
      <xdr:colOff>0</xdr:colOff>
      <xdr:row>61</xdr:row>
      <xdr:rowOff>0</xdr:rowOff>
    </xdr:to>
    <xdr:sp macro="" textlink="">
      <xdr:nvSpPr>
        <xdr:cNvPr id="6" name="TextBox 5">
          <a:extLst>
            <a:ext uri="{FF2B5EF4-FFF2-40B4-BE49-F238E27FC236}">
              <a16:creationId xmlns:a16="http://schemas.microsoft.com/office/drawing/2014/main" id="{FEA3A213-BAD8-4574-8D8D-501B57266154}"/>
            </a:ext>
          </a:extLst>
        </xdr:cNvPr>
        <xdr:cNvSpPr txBox="1"/>
      </xdr:nvSpPr>
      <xdr:spPr>
        <a:xfrm>
          <a:off x="238125" y="2400300"/>
          <a:ext cx="6115050" cy="895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b="1">
              <a:latin typeface="Calibri" panose="020F0502020204030204" pitchFamily="34" charset="0"/>
              <a:cs typeface="Calibri" panose="020F0502020204030204" pitchFamily="34" charset="0"/>
            </a:rPr>
            <a:t>Reverse mortgage calculator guide</a:t>
          </a:r>
        </a:p>
        <a:p>
          <a:endParaRPr lang="en-NZ" sz="1100" b="0" baseline="0">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b="0">
              <a:solidFill>
                <a:schemeClr val="dk1"/>
              </a:solidFill>
              <a:effectLst/>
              <a:latin typeface="+mn-lt"/>
              <a:ea typeface="+mn-ea"/>
              <a:cs typeface="+mn-cs"/>
            </a:rPr>
            <a:t>This calculator allows you to estimate how much money you could potentially borrow with a reverse mortgage and how much this</a:t>
          </a:r>
          <a:r>
            <a:rPr lang="en-NZ" sz="1100" b="0" baseline="0">
              <a:solidFill>
                <a:schemeClr val="dk1"/>
              </a:solidFill>
              <a:effectLst/>
              <a:latin typeface="+mn-lt"/>
              <a:ea typeface="+mn-ea"/>
              <a:cs typeface="+mn-cs"/>
            </a:rPr>
            <a:t> would cost. </a:t>
          </a:r>
          <a:endParaRPr lang="en-NZ">
            <a:effectLst/>
          </a:endParaRPr>
        </a:p>
        <a:p>
          <a:endParaRPr lang="en-NZ" sz="1100" b="0" baseline="0">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1" i="0" u="none" strike="noStrike" kern="0" cap="none" spc="0" normalizeH="0" baseline="0" noProof="0">
              <a:ln>
                <a:noFill/>
              </a:ln>
              <a:solidFill>
                <a:prstClr val="black"/>
              </a:solidFill>
              <a:effectLst/>
              <a:uLnTx/>
              <a:uFillTx/>
              <a:latin typeface="+mn-lt"/>
              <a:ea typeface="+mn-ea"/>
              <a:cs typeface="+mn-cs"/>
            </a:rPr>
            <a:t>What is a reverse mortgage?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NZ"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0" i="0" u="none" strike="noStrike" kern="0" cap="none" spc="0" normalizeH="0" baseline="0" noProof="0">
              <a:ln>
                <a:noFill/>
              </a:ln>
              <a:solidFill>
                <a:prstClr val="black"/>
              </a:solidFill>
              <a:effectLst/>
              <a:uLnTx/>
              <a:uFillTx/>
              <a:latin typeface="+mn-lt"/>
              <a:ea typeface="+mn-ea"/>
              <a:cs typeface="+mn-cs"/>
            </a:rPr>
            <a:t>A reverse mortgage is a loan that allows homeowners aged 60 and above to borrow against the value in their home. Unlike a traditional mortgage, a reverse mortgage does not require any repayments to be made. Instead, </a:t>
          </a:r>
          <a:r>
            <a:rPr kumimoji="0" lang="en-NZ" sz="1100" b="0" i="0" u="none" strike="noStrike" kern="0" cap="none" spc="0" normalizeH="0" baseline="0" noProof="0">
              <a:ln>
                <a:noFill/>
              </a:ln>
              <a:solidFill>
                <a:prstClr val="black"/>
              </a:solidFill>
              <a:effectLst/>
              <a:uLnTx/>
              <a:uFillTx/>
              <a:latin typeface="Calibri" panose="020F0502020204030204" pitchFamily="34" charset="0"/>
              <a:ea typeface="Times New Roman" panose="02020603050405020304" pitchFamily="18" charset="0"/>
              <a:cs typeface="Times New Roman" panose="02020603050405020304" pitchFamily="18" charset="0"/>
            </a:rPr>
            <a:t>the loan is repaid from the sale proceeds of the home when the homeowner decides to move out or passes away. Since there is no set term for the loan, the homeowner can live in their home for as long as they wish.</a:t>
          </a:r>
          <a:endParaRPr kumimoji="0" lang="en-NZ" sz="1100" b="0" i="0" u="none" strike="noStrike" kern="0" cap="none" spc="0" normalizeH="0" baseline="0" noProof="0">
            <a:ln>
              <a:noFill/>
            </a:ln>
            <a:solidFill>
              <a:prstClr val="black"/>
            </a:solidFill>
            <a:effectLst/>
            <a:uLnTx/>
            <a:uFillTx/>
            <a:latin typeface="+mn-lt"/>
            <a:ea typeface="+mn-ea"/>
            <a:cs typeface="+mn-cs"/>
          </a:endParaRPr>
        </a:p>
        <a:p>
          <a:endParaRPr lang="en-NZ" sz="1100" b="0" baseline="0">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1" i="0" u="none" strike="noStrike" kern="0" cap="none" spc="0" normalizeH="0" baseline="0" noProof="0">
              <a:ln>
                <a:noFill/>
              </a:ln>
              <a:solidFill>
                <a:prstClr val="black"/>
              </a:solidFill>
              <a:effectLst/>
              <a:uLnTx/>
              <a:uFillTx/>
              <a:latin typeface="+mn-lt"/>
              <a:ea typeface="+mn-ea"/>
              <a:cs typeface="+mn-cs"/>
            </a:rPr>
            <a:t>How does a reverse mortgage work?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NZ"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0" i="0" u="none" strike="noStrike" kern="0" cap="none" spc="0" normalizeH="0" baseline="0" noProof="0">
              <a:ln>
                <a:noFill/>
              </a:ln>
              <a:solidFill>
                <a:prstClr val="black"/>
              </a:solidFill>
              <a:effectLst/>
              <a:uLnTx/>
              <a:uFillTx/>
              <a:latin typeface="+mn-lt"/>
              <a:ea typeface="+mn-ea"/>
              <a:cs typeface="+mn-cs"/>
            </a:rPr>
            <a:t>First, the reverse mortgage provider determines the maximum amount the homeowner can borrow based on their age and current home value. Then, the homeowner decides how much to borrow and how to receive the funds. Reverse mortgages can be received as a lump sum, series of monthly or annual payments, or set up as a line of credit to be drawn done for future needs.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NZ"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0" i="0" u="none" strike="noStrike" kern="0" cap="none" spc="0" normalizeH="0" baseline="0" noProof="0">
              <a:ln>
                <a:noFill/>
              </a:ln>
              <a:solidFill>
                <a:prstClr val="black"/>
              </a:solidFill>
              <a:effectLst/>
              <a:uLnTx/>
              <a:uFillTx/>
              <a:latin typeface="+mn-lt"/>
              <a:ea typeface="+mn-ea"/>
              <a:cs typeface="+mn-cs"/>
            </a:rPr>
            <a:t>Interest starts accruing when the reverse mortgage is drawn down and is typically compounded monthly. Interest repayments are not compulsory but are permitted.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NZ"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0" i="0" u="none" strike="noStrike" kern="0" cap="none" spc="0" normalizeH="0" baseline="0" noProof="0">
              <a:ln>
                <a:noFill/>
              </a:ln>
              <a:solidFill>
                <a:prstClr val="black"/>
              </a:solidFill>
              <a:effectLst/>
              <a:uLnTx/>
              <a:uFillTx/>
              <a:latin typeface="+mn-lt"/>
              <a:ea typeface="+mn-ea"/>
              <a:cs typeface="+mn-cs"/>
            </a:rPr>
            <a:t>When the homeowner passes away or decides to move out of their home, the reverse mortgage is repaid using the sale proceeds of the home. Any remaining equity (home sale proceeds minus the loan balance) will be go to the homeowner or their estate. If the loan balance exceeds the home sale proceeds, the homeowner does not have to pay the shortfall due to the no negative equity guarantee.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NZ" sz="1100" b="0"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1" i="0" u="none" strike="noStrike" kern="0" cap="none" spc="0" normalizeH="0" baseline="0" noProof="0">
              <a:ln>
                <a:noFill/>
              </a:ln>
              <a:solidFill>
                <a:prstClr val="black"/>
              </a:solidFill>
              <a:effectLst/>
              <a:uLnTx/>
              <a:uFillTx/>
              <a:latin typeface="+mn-lt"/>
              <a:ea typeface="+mn-ea"/>
              <a:cs typeface="+mn-cs"/>
            </a:rPr>
            <a:t>Calculator instructions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NZ" sz="1100" b="0"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b="0" i="0" baseline="0">
              <a:solidFill>
                <a:schemeClr val="dk1"/>
              </a:solidFill>
              <a:effectLst/>
              <a:latin typeface="+mn-lt"/>
              <a:ea typeface="+mn-ea"/>
              <a:cs typeface="+mn-cs"/>
            </a:rPr>
            <a:t>The calculator is split into three stages, explained below. </a:t>
          </a:r>
          <a:r>
            <a:rPr kumimoji="0" lang="en-NZ" sz="1100" b="0" i="0" u="none" strike="noStrike" kern="0" cap="none" spc="0" normalizeH="0" baseline="0" noProof="0">
              <a:ln>
                <a:noFill/>
              </a:ln>
              <a:solidFill>
                <a:prstClr val="black"/>
              </a:solidFill>
              <a:effectLst/>
              <a:uLnTx/>
              <a:uFillTx/>
              <a:latin typeface="+mn-lt"/>
              <a:ea typeface="+mn-ea"/>
              <a:cs typeface="+mn-cs"/>
            </a:rPr>
            <a:t>To use it, insert values into the yellow cells on the left hand side. When selecting a yellow cell, a pop-up will appear providing guidance on what value to enter. </a:t>
          </a:r>
        </a:p>
        <a:p>
          <a:pPr marL="0" marR="0" lvl="0" indent="0" defTabSz="914400" eaLnBrk="1" fontAlgn="auto" latinLnBrk="0" hangingPunct="1">
            <a:lnSpc>
              <a:spcPct val="100000"/>
            </a:lnSpc>
            <a:spcBef>
              <a:spcPts val="0"/>
            </a:spcBef>
            <a:spcAft>
              <a:spcPts val="0"/>
            </a:spcAft>
            <a:buClrTx/>
            <a:buSzTx/>
            <a:buFontTx/>
            <a:buNone/>
            <a:tabLst/>
            <a:defRPr/>
          </a:pPr>
          <a:endParaRPr lang="en-NZ" sz="1100" b="0" baseline="0">
            <a:latin typeface="Calibri" panose="020F0502020204030204" pitchFamily="34" charset="0"/>
            <a:cs typeface="Calibri" panose="020F0502020204030204" pitchFamily="34" charset="0"/>
          </a:endParaRPr>
        </a:p>
        <a:p>
          <a:r>
            <a:rPr lang="en-NZ" sz="1100" b="0" baseline="0">
              <a:latin typeface="Calibri" panose="020F0502020204030204" pitchFamily="34" charset="0"/>
              <a:cs typeface="Calibri" panose="020F0502020204030204" pitchFamily="34" charset="0"/>
            </a:rPr>
            <a:t>Stage 1:</a:t>
          </a:r>
        </a:p>
        <a:p>
          <a:pPr marL="171450" indent="-171450">
            <a:buFont typeface="Wingdings" panose="05000000000000000000" pitchFamily="2" charset="2"/>
            <a:buChar char="§"/>
          </a:pPr>
          <a:r>
            <a:rPr lang="en-NZ" sz="1100" b="0" baseline="0">
              <a:latin typeface="Calibri" panose="020F0502020204030204" pitchFamily="34" charset="0"/>
              <a:cs typeface="Calibri" panose="020F0502020204030204" pitchFamily="34" charset="0"/>
            </a:rPr>
            <a:t>The first stage calculates the maximum amount you can borrow</a:t>
          </a:r>
        </a:p>
        <a:p>
          <a:pPr marL="171450" indent="-171450">
            <a:buFont typeface="Wingdings" panose="05000000000000000000" pitchFamily="2" charset="2"/>
            <a:buChar char="§"/>
          </a:pPr>
          <a:r>
            <a:rPr lang="en-NZ" sz="1100" b="0" baseline="0">
              <a:latin typeface="Calibri" panose="020F0502020204030204" pitchFamily="34" charset="0"/>
              <a:cs typeface="Calibri" panose="020F0502020204030204" pitchFamily="34" charset="0"/>
            </a:rPr>
            <a:t>After inserting your age and home value, the maximum amount you can borrow will be displayed</a:t>
          </a:r>
        </a:p>
        <a:p>
          <a:pPr marL="171450" indent="-171450">
            <a:buFont typeface="Wingdings" panose="05000000000000000000" pitchFamily="2" charset="2"/>
            <a:buChar char="§"/>
          </a:pPr>
          <a:r>
            <a:rPr lang="en-NZ" sz="1100" b="0" baseline="0">
              <a:latin typeface="Calibri" panose="020F0502020204030204" pitchFamily="34" charset="0"/>
              <a:cs typeface="Calibri" panose="020F0502020204030204" pitchFamily="34" charset="0"/>
            </a:rPr>
            <a:t>You can insert a value for the equity protection option if applicable. Otherwise, leave blank</a:t>
          </a:r>
        </a:p>
        <a:p>
          <a:endParaRPr lang="en-NZ" sz="1100" b="0" baseline="0">
            <a:latin typeface="Calibri" panose="020F0502020204030204" pitchFamily="34" charset="0"/>
            <a:cs typeface="Calibri" panose="020F0502020204030204" pitchFamily="34" charset="0"/>
          </a:endParaRPr>
        </a:p>
        <a:p>
          <a:r>
            <a:rPr lang="en-NZ" sz="1100" b="0" baseline="0">
              <a:latin typeface="Calibri" panose="020F0502020204030204" pitchFamily="34" charset="0"/>
              <a:cs typeface="Calibri" panose="020F0502020204030204" pitchFamily="34" charset="0"/>
            </a:rPr>
            <a:t>Stage 2: </a:t>
          </a:r>
        </a:p>
        <a:p>
          <a:pPr marL="171450" indent="-171450">
            <a:buFont typeface="Wingdings" panose="05000000000000000000" pitchFamily="2" charset="2"/>
            <a:buChar char="§"/>
          </a:pPr>
          <a:r>
            <a:rPr lang="en-NZ" sz="1100" b="0" baseline="0">
              <a:latin typeface="Calibri" panose="020F0502020204030204" pitchFamily="34" charset="0"/>
              <a:cs typeface="Calibri" panose="020F0502020204030204" pitchFamily="34" charset="0"/>
            </a:rPr>
            <a:t>The second stage sets the borrowing amount and the drawdown schedule</a:t>
          </a:r>
        </a:p>
        <a:p>
          <a:pPr marL="171450" indent="-171450">
            <a:buFont typeface="Wingdings" panose="05000000000000000000" pitchFamily="2" charset="2"/>
            <a:buChar char="§"/>
          </a:pPr>
          <a:r>
            <a:rPr lang="en-NZ" sz="1100" b="0" baseline="0">
              <a:latin typeface="Calibri" panose="020F0502020204030204" pitchFamily="34" charset="0"/>
              <a:cs typeface="Calibri" panose="020F0502020204030204" pitchFamily="34" charset="0"/>
            </a:rPr>
            <a:t>The drawdown options include an initial lump sum, two additional lump sums, and regular payments. The options can be used on their own or in combination with each other</a:t>
          </a: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
            <a:tabLst/>
            <a:defRPr/>
          </a:pPr>
          <a:r>
            <a:rPr lang="en-NZ" sz="1100" b="0" baseline="0">
              <a:solidFill>
                <a:schemeClr val="dk1"/>
              </a:solidFill>
              <a:effectLst/>
              <a:latin typeface="+mn-lt"/>
              <a:ea typeface="+mn-ea"/>
              <a:cs typeface="+mn-cs"/>
            </a:rPr>
            <a:t>The total amount borrowed across all drawdown options will be displayed</a:t>
          </a:r>
          <a:endParaRPr lang="en-NZ" sz="1100" b="0" baseline="0">
            <a:latin typeface="Calibri" panose="020F0502020204030204" pitchFamily="34" charset="0"/>
            <a:cs typeface="Calibri" panose="020F0502020204030204" pitchFamily="34" charset="0"/>
          </a:endParaRPr>
        </a:p>
        <a:p>
          <a:pPr marL="171450" indent="-171450">
            <a:buFont typeface="Wingdings" panose="05000000000000000000" pitchFamily="2" charset="2"/>
            <a:buChar char="§"/>
          </a:pPr>
          <a:r>
            <a:rPr lang="en-NZ" sz="1100" b="0" baseline="0">
              <a:latin typeface="Calibri" panose="020F0502020204030204" pitchFamily="34" charset="0"/>
              <a:cs typeface="Calibri" panose="020F0502020204030204" pitchFamily="34" charset="0"/>
            </a:rPr>
            <a:t>Ensure that the total amount borrowed does not exceed the maximum borrowing amount calculated in Stage 1</a:t>
          </a:r>
        </a:p>
        <a:p>
          <a:endParaRPr lang="en-NZ" sz="1100" b="0" baseline="0">
            <a:latin typeface="Calibri" panose="020F0502020204030204" pitchFamily="34" charset="0"/>
            <a:cs typeface="Calibri" panose="020F0502020204030204" pitchFamily="34" charset="0"/>
          </a:endParaRPr>
        </a:p>
        <a:p>
          <a:r>
            <a:rPr lang="en-NZ" sz="1100" b="0" baseline="0">
              <a:latin typeface="Calibri" panose="020F0502020204030204" pitchFamily="34" charset="0"/>
              <a:cs typeface="Calibri" panose="020F0502020204030204" pitchFamily="34" charset="0"/>
            </a:rPr>
            <a:t>Stage 3:</a:t>
          </a:r>
        </a:p>
        <a:p>
          <a:pPr marL="171450" indent="-171450">
            <a:buFont typeface="Wingdings" panose="05000000000000000000" pitchFamily="2" charset="2"/>
            <a:buChar char="§"/>
          </a:pPr>
          <a:r>
            <a:rPr lang="en-NZ" sz="1100" b="0" baseline="0">
              <a:latin typeface="Calibri" panose="020F0502020204030204" pitchFamily="34" charset="0"/>
              <a:cs typeface="Calibri" panose="020F0502020204030204" pitchFamily="34" charset="0"/>
            </a:rPr>
            <a:t>The final stage sets the number of years until the home is sold, the interest rate of the reverse mortgage, and the rate the home value will change by each year</a:t>
          </a:r>
        </a:p>
        <a:p>
          <a:pPr marL="171450" indent="-171450">
            <a:buFont typeface="Wingdings" panose="05000000000000000000" pitchFamily="2" charset="2"/>
            <a:buChar char="§"/>
          </a:pPr>
          <a:r>
            <a:rPr lang="en-NZ" sz="1100" b="0" baseline="0">
              <a:latin typeface="Calibri" panose="020F0502020204030204" pitchFamily="34" charset="0"/>
              <a:cs typeface="Calibri" panose="020F0502020204030204" pitchFamily="34" charset="0"/>
            </a:rPr>
            <a:t>The calculator results will be displayed once you have entered a value for the property growth rate</a:t>
          </a:r>
        </a:p>
        <a:p>
          <a:endParaRPr lang="en-NZ" sz="1100" b="0" baseline="0">
            <a:latin typeface="Calibri" panose="020F0502020204030204" pitchFamily="34" charset="0"/>
            <a:cs typeface="Calibri" panose="020F0502020204030204" pitchFamily="34" charset="0"/>
          </a:endParaRPr>
        </a:p>
      </xdr:txBody>
    </xdr:sp>
    <xdr:clientData/>
  </xdr:twoCellAnchor>
  <xdr:twoCellAnchor>
    <xdr:from>
      <xdr:col>2</xdr:col>
      <xdr:colOff>0</xdr:colOff>
      <xdr:row>6</xdr:row>
      <xdr:rowOff>0</xdr:rowOff>
    </xdr:from>
    <xdr:to>
      <xdr:col>8</xdr:col>
      <xdr:colOff>0</xdr:colOff>
      <xdr:row>13</xdr:row>
      <xdr:rowOff>0</xdr:rowOff>
    </xdr:to>
    <xdr:sp macro="" textlink="">
      <xdr:nvSpPr>
        <xdr:cNvPr id="2" name="TextBox 1">
          <a:extLst>
            <a:ext uri="{FF2B5EF4-FFF2-40B4-BE49-F238E27FC236}">
              <a16:creationId xmlns:a16="http://schemas.microsoft.com/office/drawing/2014/main" id="{17E92584-5F8B-48C1-A0A5-7F1DE092BB6E}"/>
            </a:ext>
          </a:extLst>
        </xdr:cNvPr>
        <xdr:cNvSpPr txBox="1"/>
      </xdr:nvSpPr>
      <xdr:spPr>
        <a:xfrm>
          <a:off x="238125" y="876300"/>
          <a:ext cx="611505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b="1">
              <a:solidFill>
                <a:schemeClr val="dk1"/>
              </a:solidFill>
              <a:effectLst/>
              <a:latin typeface="+mn-lt"/>
              <a:ea typeface="+mn-ea"/>
              <a:cs typeface="+mn-cs"/>
            </a:rPr>
            <a:t>Disclaimer</a:t>
          </a:r>
          <a:endParaRPr lang="en-NZ" sz="1400">
            <a:effectLst/>
          </a:endParaRPr>
        </a:p>
        <a:p>
          <a:endParaRPr lang="en-NZ" sz="1100" b="0">
            <a:solidFill>
              <a:schemeClr val="tx1"/>
            </a:solidFill>
          </a:endParaRPr>
        </a:p>
        <a:p>
          <a:r>
            <a:rPr lang="en-NZ" sz="1100" b="0">
              <a:solidFill>
                <a:schemeClr val="tx1"/>
              </a:solidFill>
            </a:rPr>
            <a:t>This calculator was created by Motu Economic and Public Policy Research</a:t>
          </a:r>
          <a:r>
            <a:rPr lang="en-NZ" sz="1100" b="0" baseline="0">
              <a:solidFill>
                <a:schemeClr val="tx1"/>
              </a:solidFill>
            </a:rPr>
            <a:t> as part of the outputs for a study funded by Te Ara Ahunga Ora Retirement Commission.</a:t>
          </a:r>
        </a:p>
        <a:p>
          <a:endParaRPr lang="en-NZ" sz="1100" b="0" baseline="0">
            <a:solidFill>
              <a:schemeClr val="tx1"/>
            </a:solidFill>
          </a:endParaRPr>
        </a:p>
        <a:p>
          <a:r>
            <a:rPr lang="en-NZ" sz="1100" b="0" baseline="0">
              <a:solidFill>
                <a:srgbClr val="FF0000"/>
              </a:solidFill>
              <a:effectLst/>
              <a:latin typeface="+mn-lt"/>
              <a:ea typeface="+mn-ea"/>
              <a:cs typeface="+mn-cs"/>
            </a:rPr>
            <a:t>This calculator is for educational and illustrative purposes only and should not be taken as financial advice. The results are only estimations and are subject to various assumptions.</a:t>
          </a:r>
          <a:endParaRPr lang="en-NZ" sz="11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876300</xdr:colOff>
      <xdr:row>9</xdr:row>
      <xdr:rowOff>152400</xdr:rowOff>
    </xdr:from>
    <xdr:to>
      <xdr:col>26</xdr:col>
      <xdr:colOff>752475</xdr:colOff>
      <xdr:row>13</xdr:row>
      <xdr:rowOff>152400</xdr:rowOff>
    </xdr:to>
    <xdr:sp macro="" textlink="">
      <xdr:nvSpPr>
        <xdr:cNvPr id="23" name="Rectangle 22">
          <a:extLst>
            <a:ext uri="{FF2B5EF4-FFF2-40B4-BE49-F238E27FC236}">
              <a16:creationId xmlns:a16="http://schemas.microsoft.com/office/drawing/2014/main" id="{2A2D2CDC-854A-F293-7FDB-A7C8ED2EE8A4}"/>
            </a:ext>
          </a:extLst>
        </xdr:cNvPr>
        <xdr:cNvSpPr/>
      </xdr:nvSpPr>
      <xdr:spPr>
        <a:xfrm>
          <a:off x="13944600" y="1409700"/>
          <a:ext cx="2933700" cy="762000"/>
        </a:xfrm>
        <a:prstGeom prst="rect">
          <a:avLst/>
        </a:prstGeom>
        <a:solidFill>
          <a:srgbClr val="97D8C4"/>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2400" b="0">
            <a:solidFill>
              <a:schemeClr val="tx1"/>
            </a:solidFill>
          </a:endParaRPr>
        </a:p>
      </xdr:txBody>
    </xdr:sp>
    <xdr:clientData/>
  </xdr:twoCellAnchor>
  <xdr:twoCellAnchor>
    <xdr:from>
      <xdr:col>24</xdr:col>
      <xdr:colOff>76200</xdr:colOff>
      <xdr:row>10</xdr:row>
      <xdr:rowOff>171450</xdr:rowOff>
    </xdr:from>
    <xdr:to>
      <xdr:col>26</xdr:col>
      <xdr:colOff>590550</xdr:colOff>
      <xdr:row>13</xdr:row>
      <xdr:rowOff>76200</xdr:rowOff>
    </xdr:to>
    <xdr:sp macro="" textlink="'Calculator data'!$C$53">
      <xdr:nvSpPr>
        <xdr:cNvPr id="41" name="TextBox 40">
          <a:extLst>
            <a:ext uri="{FF2B5EF4-FFF2-40B4-BE49-F238E27FC236}">
              <a16:creationId xmlns:a16="http://schemas.microsoft.com/office/drawing/2014/main" id="{4228A150-8B92-0CF5-85D2-C92FF77EF677}"/>
            </a:ext>
          </a:extLst>
        </xdr:cNvPr>
        <xdr:cNvSpPr txBox="1"/>
      </xdr:nvSpPr>
      <xdr:spPr>
        <a:xfrm>
          <a:off x="14163675" y="1619250"/>
          <a:ext cx="25527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62D3379-D58C-4146-81DF-B0C778F22F5E}" type="TxLink">
            <a:rPr lang="en-US" sz="1400" b="0" i="0" u="none" strike="noStrike">
              <a:solidFill>
                <a:srgbClr val="000000"/>
              </a:solidFill>
              <a:latin typeface="Calibri"/>
              <a:cs typeface="Calibri"/>
            </a:rPr>
            <a:pPr/>
            <a:t>The equity remaining in your home might reach $0 in      years when you are      years old.</a:t>
          </a:fld>
          <a:endParaRPr lang="en-US" sz="3200" b="0"/>
        </a:p>
      </xdr:txBody>
    </xdr:sp>
    <xdr:clientData/>
  </xdr:twoCellAnchor>
  <xdr:twoCellAnchor>
    <xdr:from>
      <xdr:col>20</xdr:col>
      <xdr:colOff>180974</xdr:colOff>
      <xdr:row>2</xdr:row>
      <xdr:rowOff>0</xdr:rowOff>
    </xdr:from>
    <xdr:to>
      <xdr:col>27</xdr:col>
      <xdr:colOff>180974</xdr:colOff>
      <xdr:row>35</xdr:row>
      <xdr:rowOff>0</xdr:rowOff>
    </xdr:to>
    <xdr:graphicFrame macro="">
      <xdr:nvGraphicFramePr>
        <xdr:cNvPr id="6" name="Chart 5">
          <a:extLst>
            <a:ext uri="{FF2B5EF4-FFF2-40B4-BE49-F238E27FC236}">
              <a16:creationId xmlns:a16="http://schemas.microsoft.com/office/drawing/2014/main" id="{4F13A786-BD54-4702-B577-B726FA7BCE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2</xdr:row>
      <xdr:rowOff>0</xdr:rowOff>
    </xdr:from>
    <xdr:to>
      <xdr:col>20</xdr:col>
      <xdr:colOff>0</xdr:colOff>
      <xdr:row>9</xdr:row>
      <xdr:rowOff>0</xdr:rowOff>
    </xdr:to>
    <xdr:sp macro="" textlink="">
      <xdr:nvSpPr>
        <xdr:cNvPr id="7" name="TextBox 6">
          <a:extLst>
            <a:ext uri="{FF2B5EF4-FFF2-40B4-BE49-F238E27FC236}">
              <a16:creationId xmlns:a16="http://schemas.microsoft.com/office/drawing/2014/main" id="{58CA022F-B748-4C07-8EEF-C186BB288215}"/>
            </a:ext>
          </a:extLst>
        </xdr:cNvPr>
        <xdr:cNvSpPr txBox="1">
          <a:spLocks/>
        </xdr:cNvSpPr>
      </xdr:nvSpPr>
      <xdr:spPr>
        <a:xfrm>
          <a:off x="4743450" y="247650"/>
          <a:ext cx="6848475" cy="1200150"/>
        </a:xfrm>
        <a:prstGeom prst="rect">
          <a:avLst/>
        </a:prstGeom>
        <a:solidFill>
          <a:srgbClr val="4059AD"/>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sz="2600" b="0" baseline="0">
            <a:solidFill>
              <a:schemeClr val="accent1">
                <a:lumMod val="50000"/>
              </a:schemeClr>
            </a:solidFill>
          </a:endParaRPr>
        </a:p>
        <a:p>
          <a:endParaRPr lang="en-NZ" sz="1200" b="0" baseline="0">
            <a:solidFill>
              <a:schemeClr val="tx1"/>
            </a:solidFill>
          </a:endParaRPr>
        </a:p>
      </xdr:txBody>
    </xdr:sp>
    <xdr:clientData/>
  </xdr:twoCellAnchor>
  <xdr:twoCellAnchor>
    <xdr:from>
      <xdr:col>10</xdr:col>
      <xdr:colOff>180973</xdr:colOff>
      <xdr:row>10</xdr:row>
      <xdr:rowOff>0</xdr:rowOff>
    </xdr:from>
    <xdr:to>
      <xdr:col>20</xdr:col>
      <xdr:colOff>0</xdr:colOff>
      <xdr:row>25</xdr:row>
      <xdr:rowOff>0</xdr:rowOff>
    </xdr:to>
    <xdr:sp macro="" textlink="">
      <xdr:nvSpPr>
        <xdr:cNvPr id="12" name="TextBox 11">
          <a:extLst>
            <a:ext uri="{FF2B5EF4-FFF2-40B4-BE49-F238E27FC236}">
              <a16:creationId xmlns:a16="http://schemas.microsoft.com/office/drawing/2014/main" id="{0AF3505D-54D1-4FFB-A47A-27B08B6FB26A}"/>
            </a:ext>
          </a:extLst>
        </xdr:cNvPr>
        <xdr:cNvSpPr txBox="1">
          <a:spLocks/>
        </xdr:cNvSpPr>
      </xdr:nvSpPr>
      <xdr:spPr>
        <a:xfrm>
          <a:off x="4733923" y="1447800"/>
          <a:ext cx="7058027" cy="2857500"/>
        </a:xfrm>
        <a:prstGeom prst="rect">
          <a:avLst/>
        </a:prstGeom>
        <a:solidFill>
          <a:srgbClr val="4059AD"/>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sz="1600" b="1" baseline="0">
            <a:solidFill>
              <a:srgbClr val="67A9CF"/>
            </a:solidFill>
          </a:endParaRPr>
        </a:p>
      </xdr:txBody>
    </xdr:sp>
    <xdr:clientData/>
  </xdr:twoCellAnchor>
  <xdr:twoCellAnchor>
    <xdr:from>
      <xdr:col>16</xdr:col>
      <xdr:colOff>0</xdr:colOff>
      <xdr:row>26</xdr:row>
      <xdr:rowOff>0</xdr:rowOff>
    </xdr:from>
    <xdr:to>
      <xdr:col>20</xdr:col>
      <xdr:colOff>0</xdr:colOff>
      <xdr:row>35</xdr:row>
      <xdr:rowOff>0</xdr:rowOff>
    </xdr:to>
    <xdr:sp macro="" textlink="">
      <xdr:nvSpPr>
        <xdr:cNvPr id="20" name="TextBox 19">
          <a:extLst>
            <a:ext uri="{FF2B5EF4-FFF2-40B4-BE49-F238E27FC236}">
              <a16:creationId xmlns:a16="http://schemas.microsoft.com/office/drawing/2014/main" id="{4AF92F88-7C3F-4255-8D1F-8390A73D7904}"/>
            </a:ext>
          </a:extLst>
        </xdr:cNvPr>
        <xdr:cNvSpPr txBox="1">
          <a:spLocks/>
        </xdr:cNvSpPr>
      </xdr:nvSpPr>
      <xdr:spPr>
        <a:xfrm>
          <a:off x="7972425" y="4495800"/>
          <a:ext cx="3057525" cy="1714500"/>
        </a:xfrm>
        <a:prstGeom prst="rect">
          <a:avLst/>
        </a:prstGeom>
        <a:solidFill>
          <a:schemeClr val="bg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NZ" sz="1400" b="0" baseline="0">
              <a:solidFill>
                <a:schemeClr val="tx1"/>
              </a:solidFill>
            </a:rPr>
            <a:t>Note that fees for home valuation, loan establishment, and indepedent legal and financial advice have not been incorpoated into this calculator. </a:t>
          </a:r>
        </a:p>
        <a:p>
          <a:pPr algn="l"/>
          <a:r>
            <a:rPr lang="en-NZ" sz="1400" b="0" baseline="0">
              <a:solidFill>
                <a:schemeClr val="tx1"/>
              </a:solidFill>
            </a:rPr>
            <a:t>Additional fees may also apply and some fees may reduce the amount of cash you receive at the start.</a:t>
          </a:r>
        </a:p>
        <a:p>
          <a:endParaRPr lang="en-NZ" sz="1600" b="0" baseline="0">
            <a:solidFill>
              <a:schemeClr val="tx1"/>
            </a:solidFill>
          </a:endParaRPr>
        </a:p>
      </xdr:txBody>
    </xdr:sp>
    <xdr:clientData/>
  </xdr:twoCellAnchor>
  <xdr:twoCellAnchor>
    <xdr:from>
      <xdr:col>2</xdr:col>
      <xdr:colOff>523876</xdr:colOff>
      <xdr:row>6</xdr:row>
      <xdr:rowOff>171450</xdr:rowOff>
    </xdr:from>
    <xdr:to>
      <xdr:col>7</xdr:col>
      <xdr:colOff>514351</xdr:colOff>
      <xdr:row>9</xdr:row>
      <xdr:rowOff>0</xdr:rowOff>
    </xdr:to>
    <xdr:sp macro="" textlink="">
      <xdr:nvSpPr>
        <xdr:cNvPr id="22" name="TextBox 21">
          <a:extLst>
            <a:ext uri="{FF2B5EF4-FFF2-40B4-BE49-F238E27FC236}">
              <a16:creationId xmlns:a16="http://schemas.microsoft.com/office/drawing/2014/main" id="{1FFF5C24-2EBA-4F25-A083-9E7AF439B8CE}"/>
            </a:ext>
          </a:extLst>
        </xdr:cNvPr>
        <xdr:cNvSpPr txBox="1">
          <a:spLocks/>
        </xdr:cNvSpPr>
      </xdr:nvSpPr>
      <xdr:spPr>
        <a:xfrm>
          <a:off x="762001" y="857250"/>
          <a:ext cx="3048000" cy="400050"/>
        </a:xfrm>
        <a:prstGeom prst="rect">
          <a:avLst/>
        </a:prstGeom>
        <a:solidFill>
          <a:srgbClr val="4059AD"/>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sz="1600" b="0" baseline="0">
            <a:solidFill>
              <a:schemeClr val="tx1"/>
            </a:solidFill>
          </a:endParaRPr>
        </a:p>
      </xdr:txBody>
    </xdr:sp>
    <xdr:clientData/>
  </xdr:twoCellAnchor>
  <xdr:twoCellAnchor>
    <xdr:from>
      <xdr:col>1</xdr:col>
      <xdr:colOff>0</xdr:colOff>
      <xdr:row>7</xdr:row>
      <xdr:rowOff>76200</xdr:rowOff>
    </xdr:from>
    <xdr:to>
      <xdr:col>9</xdr:col>
      <xdr:colOff>0</xdr:colOff>
      <xdr:row>8</xdr:row>
      <xdr:rowOff>104775</xdr:rowOff>
    </xdr:to>
    <xdr:sp macro="" textlink="">
      <xdr:nvSpPr>
        <xdr:cNvPr id="15" name="TextBox 14">
          <a:extLst>
            <a:ext uri="{FF2B5EF4-FFF2-40B4-BE49-F238E27FC236}">
              <a16:creationId xmlns:a16="http://schemas.microsoft.com/office/drawing/2014/main" id="{7591AA84-B27D-C179-2325-B0B644371755}"/>
            </a:ext>
          </a:extLst>
        </xdr:cNvPr>
        <xdr:cNvSpPr txBox="1"/>
      </xdr:nvSpPr>
      <xdr:spPr>
        <a:xfrm>
          <a:off x="57150" y="952500"/>
          <a:ext cx="44386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NZ" sz="1400" b="1">
              <a:solidFill>
                <a:schemeClr val="bg1"/>
              </a:solidFill>
            </a:rPr>
            <a:t>Insert values into the </a:t>
          </a:r>
          <a:r>
            <a:rPr lang="en-NZ" sz="1400" b="1">
              <a:solidFill>
                <a:srgbClr val="F4B942"/>
              </a:solidFill>
            </a:rPr>
            <a:t>yellow</a:t>
          </a:r>
          <a:r>
            <a:rPr lang="en-NZ" sz="1400" b="1">
              <a:solidFill>
                <a:schemeClr val="bg1"/>
              </a:solidFill>
            </a:rPr>
            <a:t> cells</a:t>
          </a:r>
        </a:p>
      </xdr:txBody>
    </xdr:sp>
    <xdr:clientData/>
  </xdr:twoCellAnchor>
  <xdr:twoCellAnchor>
    <xdr:from>
      <xdr:col>12</xdr:col>
      <xdr:colOff>2</xdr:colOff>
      <xdr:row>10</xdr:row>
      <xdr:rowOff>171450</xdr:rowOff>
    </xdr:from>
    <xdr:to>
      <xdr:col>19</xdr:col>
      <xdr:colOff>1</xdr:colOff>
      <xdr:row>24</xdr:row>
      <xdr:rowOff>9526</xdr:rowOff>
    </xdr:to>
    <xdr:sp macro="" textlink="">
      <xdr:nvSpPr>
        <xdr:cNvPr id="28" name="TextBox 27">
          <a:extLst>
            <a:ext uri="{FF2B5EF4-FFF2-40B4-BE49-F238E27FC236}">
              <a16:creationId xmlns:a16="http://schemas.microsoft.com/office/drawing/2014/main" id="{3A965728-D213-4C14-9755-4D584920851D}"/>
            </a:ext>
          </a:extLst>
        </xdr:cNvPr>
        <xdr:cNvSpPr txBox="1">
          <a:spLocks/>
        </xdr:cNvSpPr>
      </xdr:nvSpPr>
      <xdr:spPr>
        <a:xfrm>
          <a:off x="4914902" y="1619250"/>
          <a:ext cx="6296024" cy="2505076"/>
        </a:xfrm>
        <a:prstGeom prst="rect">
          <a:avLst/>
        </a:prstGeom>
        <a:solidFill>
          <a:schemeClr val="bg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sz="1600" b="1" baseline="0">
            <a:solidFill>
              <a:srgbClr val="FFC000"/>
            </a:solidFill>
          </a:endParaRPr>
        </a:p>
      </xdr:txBody>
    </xdr:sp>
    <xdr:clientData/>
  </xdr:twoCellAnchor>
  <xdr:twoCellAnchor>
    <xdr:from>
      <xdr:col>16</xdr:col>
      <xdr:colOff>904875</xdr:colOff>
      <xdr:row>11</xdr:row>
      <xdr:rowOff>0</xdr:rowOff>
    </xdr:from>
    <xdr:to>
      <xdr:col>19</xdr:col>
      <xdr:colOff>1</xdr:colOff>
      <xdr:row>23</xdr:row>
      <xdr:rowOff>190499</xdr:rowOff>
    </xdr:to>
    <xdr:graphicFrame macro="">
      <xdr:nvGraphicFramePr>
        <xdr:cNvPr id="25" name="Chart 24">
          <a:extLst>
            <a:ext uri="{FF2B5EF4-FFF2-40B4-BE49-F238E27FC236}">
              <a16:creationId xmlns:a16="http://schemas.microsoft.com/office/drawing/2014/main" id="{4B3130D0-215B-4EE8-8BD7-780A7667DA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42332</xdr:colOff>
      <xdr:row>11</xdr:row>
      <xdr:rowOff>38099</xdr:rowOff>
    </xdr:from>
    <xdr:to>
      <xdr:col>18</xdr:col>
      <xdr:colOff>509057</xdr:colOff>
      <xdr:row>13</xdr:row>
      <xdr:rowOff>57151</xdr:rowOff>
    </xdr:to>
    <xdr:sp macro="" textlink="'Calculator data'!$C$55">
      <xdr:nvSpPr>
        <xdr:cNvPr id="30" name="TextBox 29">
          <a:extLst>
            <a:ext uri="{FF2B5EF4-FFF2-40B4-BE49-F238E27FC236}">
              <a16:creationId xmlns:a16="http://schemas.microsoft.com/office/drawing/2014/main" id="{CFCF4909-730D-3D0C-CBBC-65FF76DF9452}"/>
            </a:ext>
          </a:extLst>
        </xdr:cNvPr>
        <xdr:cNvSpPr txBox="1"/>
      </xdr:nvSpPr>
      <xdr:spPr>
        <a:xfrm>
          <a:off x="5185832" y="1763182"/>
          <a:ext cx="6192308" cy="421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725C305-9392-4BB6-AC2E-D580A32D921C}" type="TxLink">
            <a:rPr lang="en-US" sz="1800" b="0" i="0" u="none" strike="noStrike">
              <a:solidFill>
                <a:srgbClr val="000000"/>
              </a:solidFill>
              <a:latin typeface="Calibri"/>
              <a:cs typeface="Calibri"/>
            </a:rPr>
            <a:pPr/>
            <a:t> </a:t>
          </a:fld>
          <a:endParaRPr lang="en-NZ" sz="1800" b="0"/>
        </a:p>
      </xdr:txBody>
    </xdr:sp>
    <xdr:clientData/>
  </xdr:twoCellAnchor>
  <xdr:twoCellAnchor>
    <xdr:from>
      <xdr:col>12</xdr:col>
      <xdr:colOff>114300</xdr:colOff>
      <xdr:row>13</xdr:row>
      <xdr:rowOff>85724</xdr:rowOff>
    </xdr:from>
    <xdr:to>
      <xdr:col>16</xdr:col>
      <xdr:colOff>923925</xdr:colOff>
      <xdr:row>23</xdr:row>
      <xdr:rowOff>19049</xdr:rowOff>
    </xdr:to>
    <xdr:sp macro="" textlink="">
      <xdr:nvSpPr>
        <xdr:cNvPr id="40" name="TextBox 39">
          <a:extLst>
            <a:ext uri="{FF2B5EF4-FFF2-40B4-BE49-F238E27FC236}">
              <a16:creationId xmlns:a16="http://schemas.microsoft.com/office/drawing/2014/main" id="{2EC8D2FA-2C72-4CD3-AF53-73EC06A3919D}"/>
            </a:ext>
          </a:extLst>
        </xdr:cNvPr>
        <xdr:cNvSpPr txBox="1"/>
      </xdr:nvSpPr>
      <xdr:spPr>
        <a:xfrm>
          <a:off x="5029200" y="2105024"/>
          <a:ext cx="4143375" cy="1838325"/>
        </a:xfrm>
        <a:prstGeom prst="rect">
          <a:avLst/>
        </a:prstGeom>
        <a:solidFill>
          <a:schemeClr val="lt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85750" indent="-285750">
            <a:buFont typeface="Wingdings" panose="05000000000000000000" pitchFamily="2" charset="2"/>
            <a:buChar char="§"/>
          </a:pPr>
          <a:br>
            <a:rPr lang="en-NZ" sz="1400" b="1" baseline="0">
              <a:solidFill>
                <a:schemeClr val="dk1"/>
              </a:solidFill>
              <a:effectLst/>
              <a:latin typeface="+mn-lt"/>
              <a:ea typeface="+mn-ea"/>
              <a:cs typeface="+mn-cs"/>
            </a:rPr>
          </a:br>
          <a:br>
            <a:rPr lang="en-NZ" sz="1400" b="1" baseline="0">
              <a:solidFill>
                <a:schemeClr val="dk1"/>
              </a:solidFill>
              <a:effectLst/>
              <a:latin typeface="+mn-lt"/>
              <a:ea typeface="+mn-ea"/>
              <a:cs typeface="+mn-cs"/>
            </a:rPr>
          </a:br>
          <a:endParaRPr lang="en-NZ" sz="1400" b="0" baseline="0">
            <a:solidFill>
              <a:schemeClr val="dk1"/>
            </a:solidFill>
            <a:effectLst/>
            <a:latin typeface="+mn-lt"/>
            <a:ea typeface="+mn-ea"/>
            <a:cs typeface="+mn-cs"/>
          </a:endParaRPr>
        </a:p>
        <a:p>
          <a:pPr marL="285750" indent="-285750">
            <a:buFont typeface="Wingdings" panose="05000000000000000000" pitchFamily="2" charset="2"/>
            <a:buChar char="§"/>
          </a:pPr>
          <a:br>
            <a:rPr lang="en-NZ" sz="1400" b="1" baseline="0">
              <a:solidFill>
                <a:schemeClr val="dk1"/>
              </a:solidFill>
              <a:effectLst/>
              <a:latin typeface="+mn-lt"/>
              <a:ea typeface="+mn-ea"/>
              <a:cs typeface="+mn-cs"/>
            </a:rPr>
          </a:br>
          <a:br>
            <a:rPr lang="en-NZ" sz="1400" b="1" baseline="0">
              <a:solidFill>
                <a:schemeClr val="dk1"/>
              </a:solidFill>
              <a:effectLst/>
              <a:latin typeface="+mn-lt"/>
              <a:ea typeface="+mn-ea"/>
              <a:cs typeface="+mn-cs"/>
            </a:rPr>
          </a:br>
          <a:endParaRPr lang="en-NZ" sz="1400" b="1" baseline="0">
            <a:solidFill>
              <a:schemeClr val="dk1"/>
            </a:solidFill>
            <a:effectLst/>
            <a:latin typeface="+mn-lt"/>
            <a:ea typeface="+mn-ea"/>
            <a:cs typeface="+mn-cs"/>
          </a:endParaRPr>
        </a:p>
        <a:p>
          <a:pPr marL="285750" indent="-285750">
            <a:buFont typeface="Wingdings" panose="05000000000000000000" pitchFamily="2" charset="2"/>
            <a:buChar char="§"/>
          </a:pPr>
          <a:br>
            <a:rPr lang="en-NZ" sz="1400" b="1" baseline="0">
              <a:solidFill>
                <a:schemeClr val="dk1"/>
              </a:solidFill>
              <a:effectLst/>
              <a:latin typeface="+mn-lt"/>
              <a:ea typeface="+mn-ea"/>
              <a:cs typeface="+mn-cs"/>
            </a:rPr>
          </a:br>
          <a:endParaRPr lang="en-NZ" sz="1100"/>
        </a:p>
      </xdr:txBody>
    </xdr:sp>
    <xdr:clientData/>
  </xdr:twoCellAnchor>
  <xdr:twoCellAnchor>
    <xdr:from>
      <xdr:col>12</xdr:col>
      <xdr:colOff>323851</xdr:colOff>
      <xdr:row>13</xdr:row>
      <xdr:rowOff>69531</xdr:rowOff>
    </xdr:from>
    <xdr:to>
      <xdr:col>17</xdr:col>
      <xdr:colOff>161925</xdr:colOff>
      <xdr:row>16</xdr:row>
      <xdr:rowOff>133350</xdr:rowOff>
    </xdr:to>
    <xdr:sp macro="" textlink="'Calculator data'!$C$56">
      <xdr:nvSpPr>
        <xdr:cNvPr id="36" name="TextBox 35">
          <a:extLst>
            <a:ext uri="{FF2B5EF4-FFF2-40B4-BE49-F238E27FC236}">
              <a16:creationId xmlns:a16="http://schemas.microsoft.com/office/drawing/2014/main" id="{B272BB7A-58A6-E7B3-3207-38CFC9AC944F}"/>
            </a:ext>
          </a:extLst>
        </xdr:cNvPr>
        <xdr:cNvSpPr txBox="1"/>
      </xdr:nvSpPr>
      <xdr:spPr>
        <a:xfrm>
          <a:off x="5238751" y="2088831"/>
          <a:ext cx="4190999" cy="635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57FD85A-26E8-4178-A4BE-21F6F26F3D9D}" type="TxLink">
            <a:rPr lang="en-US" sz="1600" b="0" i="0" u="none" strike="noStrike">
              <a:solidFill>
                <a:srgbClr val="000000"/>
              </a:solidFill>
              <a:latin typeface="Calibri"/>
              <a:cs typeface="Calibri"/>
            </a:rPr>
            <a:pPr/>
            <a:t> </a:t>
          </a:fld>
          <a:endParaRPr lang="en-NZ" sz="1600" b="0"/>
        </a:p>
      </xdr:txBody>
    </xdr:sp>
    <xdr:clientData/>
  </xdr:twoCellAnchor>
  <xdr:twoCellAnchor>
    <xdr:from>
      <xdr:col>12</xdr:col>
      <xdr:colOff>323850</xdr:colOff>
      <xdr:row>16</xdr:row>
      <xdr:rowOff>136206</xdr:rowOff>
    </xdr:from>
    <xdr:to>
      <xdr:col>17</xdr:col>
      <xdr:colOff>152400</xdr:colOff>
      <xdr:row>20</xdr:row>
      <xdr:rowOff>19050</xdr:rowOff>
    </xdr:to>
    <xdr:sp macro="" textlink="'Calculator data'!$C$57">
      <xdr:nvSpPr>
        <xdr:cNvPr id="46" name="TextBox 45">
          <a:extLst>
            <a:ext uri="{FF2B5EF4-FFF2-40B4-BE49-F238E27FC236}">
              <a16:creationId xmlns:a16="http://schemas.microsoft.com/office/drawing/2014/main" id="{F810C1BB-0A72-445F-8A92-BE2BDA0F0DCC}"/>
            </a:ext>
          </a:extLst>
        </xdr:cNvPr>
        <xdr:cNvSpPr txBox="1"/>
      </xdr:nvSpPr>
      <xdr:spPr>
        <a:xfrm>
          <a:off x="5238750" y="2727006"/>
          <a:ext cx="4181475" cy="644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2FB409A-95AA-4432-80F5-A3580A0D58DB}" type="TxLink">
            <a:rPr lang="en-US" sz="1600" b="0" i="0" u="none" strike="noStrike">
              <a:solidFill>
                <a:srgbClr val="000000"/>
              </a:solidFill>
              <a:latin typeface="Calibri"/>
              <a:cs typeface="Calibri"/>
            </a:rPr>
            <a:pPr/>
            <a:t> </a:t>
          </a:fld>
          <a:endParaRPr lang="en-NZ" sz="1600" b="0"/>
        </a:p>
      </xdr:txBody>
    </xdr:sp>
    <xdr:clientData/>
  </xdr:twoCellAnchor>
  <xdr:twoCellAnchor>
    <xdr:from>
      <xdr:col>12</xdr:col>
      <xdr:colOff>323851</xdr:colOff>
      <xdr:row>20</xdr:row>
      <xdr:rowOff>18369</xdr:rowOff>
    </xdr:from>
    <xdr:to>
      <xdr:col>17</xdr:col>
      <xdr:colOff>152400</xdr:colOff>
      <xdr:row>23</xdr:row>
      <xdr:rowOff>85725</xdr:rowOff>
    </xdr:to>
    <xdr:sp macro="" textlink="'Calculator data'!$C$58">
      <xdr:nvSpPr>
        <xdr:cNvPr id="47" name="TextBox 46">
          <a:extLst>
            <a:ext uri="{FF2B5EF4-FFF2-40B4-BE49-F238E27FC236}">
              <a16:creationId xmlns:a16="http://schemas.microsoft.com/office/drawing/2014/main" id="{0D5772EA-16C1-4B9C-B4FF-EC0FCB5F890E}"/>
            </a:ext>
          </a:extLst>
        </xdr:cNvPr>
        <xdr:cNvSpPr txBox="1"/>
      </xdr:nvSpPr>
      <xdr:spPr>
        <a:xfrm>
          <a:off x="5238751" y="3371169"/>
          <a:ext cx="4181474" cy="638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08F6E3F-1B4A-48CC-8E16-55A47F2E1ACD}" type="TxLink">
            <a:rPr lang="en-US" sz="1600" b="0" i="0" u="none" strike="noStrike">
              <a:solidFill>
                <a:srgbClr val="000000"/>
              </a:solidFill>
              <a:latin typeface="Calibri"/>
              <a:cs typeface="Calibri"/>
            </a:rPr>
            <a:pPr/>
            <a:t> </a:t>
          </a:fld>
          <a:endParaRPr lang="en-NZ" sz="1600" b="0"/>
        </a:p>
      </xdr:txBody>
    </xdr:sp>
    <xdr:clientData/>
  </xdr:twoCellAnchor>
  <xdr:twoCellAnchor>
    <xdr:from>
      <xdr:col>17</xdr:col>
      <xdr:colOff>889001</xdr:colOff>
      <xdr:row>10</xdr:row>
      <xdr:rowOff>63499</xdr:rowOff>
    </xdr:from>
    <xdr:to>
      <xdr:col>18</xdr:col>
      <xdr:colOff>9071</xdr:colOff>
      <xdr:row>13</xdr:row>
      <xdr:rowOff>9071</xdr:rowOff>
    </xdr:to>
    <xdr:sp macro="" textlink="'Calculator data'!C68">
      <xdr:nvSpPr>
        <xdr:cNvPr id="3" name="TextBox 2">
          <a:extLst>
            <a:ext uri="{FF2B5EF4-FFF2-40B4-BE49-F238E27FC236}">
              <a16:creationId xmlns:a16="http://schemas.microsoft.com/office/drawing/2014/main" id="{93BB1A52-8F86-AA71-39A4-FE490D5F0774}"/>
            </a:ext>
          </a:extLst>
        </xdr:cNvPr>
        <xdr:cNvSpPr txBox="1"/>
      </xdr:nvSpPr>
      <xdr:spPr>
        <a:xfrm>
          <a:off x="10613572" y="1578428"/>
          <a:ext cx="290285" cy="544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4DB964D-931A-403D-AFFF-AAEFDEC722C3}" type="TxLink">
            <a:rPr lang="en-US" sz="3600" b="1" i="0" u="none" strike="noStrike">
              <a:solidFill>
                <a:schemeClr val="bg1"/>
              </a:solidFill>
              <a:latin typeface="Calibri"/>
              <a:cs typeface="Calibri"/>
            </a:rPr>
            <a:pPr/>
            <a:t>I</a:t>
          </a:fld>
          <a:endParaRPr lang="en-NZ" sz="8800" b="1">
            <a:solidFill>
              <a:schemeClr val="bg1"/>
            </a:solidFill>
          </a:endParaRPr>
        </a:p>
      </xdr:txBody>
    </xdr:sp>
    <xdr:clientData/>
  </xdr:twoCellAnchor>
  <xdr:twoCellAnchor>
    <xdr:from>
      <xdr:col>12</xdr:col>
      <xdr:colOff>77611</xdr:colOff>
      <xdr:row>12</xdr:row>
      <xdr:rowOff>112889</xdr:rowOff>
    </xdr:from>
    <xdr:to>
      <xdr:col>12</xdr:col>
      <xdr:colOff>469194</xdr:colOff>
      <xdr:row>15</xdr:row>
      <xdr:rowOff>91723</xdr:rowOff>
    </xdr:to>
    <xdr:sp macro="" textlink="'Calculator data'!C68">
      <xdr:nvSpPr>
        <xdr:cNvPr id="11" name="TextBox 10">
          <a:extLst>
            <a:ext uri="{FF2B5EF4-FFF2-40B4-BE49-F238E27FC236}">
              <a16:creationId xmlns:a16="http://schemas.microsoft.com/office/drawing/2014/main" id="{8A400301-D36D-9550-98BA-0DF057E02E4E}"/>
            </a:ext>
          </a:extLst>
        </xdr:cNvPr>
        <xdr:cNvSpPr txBox="1"/>
      </xdr:nvSpPr>
      <xdr:spPr>
        <a:xfrm>
          <a:off x="5221111" y="2039056"/>
          <a:ext cx="391583" cy="582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7BFBB74-593B-4590-8B13-FA13C77CA19B}" type="TxLink">
            <a:rPr lang="en-US" sz="4400" b="1" i="0" u="none" strike="noStrike">
              <a:solidFill>
                <a:schemeClr val="bg1"/>
              </a:solidFill>
              <a:latin typeface="Calibri"/>
              <a:cs typeface="Calibri"/>
            </a:rPr>
            <a:pPr/>
            <a:t>I</a:t>
          </a:fld>
          <a:endParaRPr lang="en-NZ" sz="4400" b="1">
            <a:solidFill>
              <a:schemeClr val="bg1"/>
            </a:solidFill>
          </a:endParaRPr>
        </a:p>
      </xdr:txBody>
    </xdr:sp>
    <xdr:clientData/>
  </xdr:twoCellAnchor>
  <xdr:twoCellAnchor>
    <xdr:from>
      <xdr:col>12</xdr:col>
      <xdr:colOff>78316</xdr:colOff>
      <xdr:row>15</xdr:row>
      <xdr:rowOff>74789</xdr:rowOff>
    </xdr:from>
    <xdr:to>
      <xdr:col>12</xdr:col>
      <xdr:colOff>469899</xdr:colOff>
      <xdr:row>18</xdr:row>
      <xdr:rowOff>53623</xdr:rowOff>
    </xdr:to>
    <xdr:sp macro="" textlink="'Calculator data'!C68">
      <xdr:nvSpPr>
        <xdr:cNvPr id="13" name="TextBox 12">
          <a:extLst>
            <a:ext uri="{FF2B5EF4-FFF2-40B4-BE49-F238E27FC236}">
              <a16:creationId xmlns:a16="http://schemas.microsoft.com/office/drawing/2014/main" id="{48B23EAA-6D41-40D5-8350-06B93C13B6EA}"/>
            </a:ext>
          </a:extLst>
        </xdr:cNvPr>
        <xdr:cNvSpPr txBox="1"/>
      </xdr:nvSpPr>
      <xdr:spPr>
        <a:xfrm>
          <a:off x="5214760" y="2565400"/>
          <a:ext cx="391583" cy="571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7BFBB74-593B-4590-8B13-FA13C77CA19B}" type="TxLink">
            <a:rPr lang="en-US" sz="4400" b="1" i="0" u="none" strike="noStrike">
              <a:solidFill>
                <a:schemeClr val="bg1"/>
              </a:solidFill>
              <a:latin typeface="Calibri"/>
              <a:cs typeface="Calibri"/>
            </a:rPr>
            <a:pPr/>
            <a:t>I</a:t>
          </a:fld>
          <a:endParaRPr lang="en-NZ" sz="4400" b="1">
            <a:solidFill>
              <a:schemeClr val="bg1"/>
            </a:solidFill>
          </a:endParaRPr>
        </a:p>
      </xdr:txBody>
    </xdr:sp>
    <xdr:clientData/>
  </xdr:twoCellAnchor>
  <xdr:twoCellAnchor>
    <xdr:from>
      <xdr:col>12</xdr:col>
      <xdr:colOff>75493</xdr:colOff>
      <xdr:row>18</xdr:row>
      <xdr:rowOff>128411</xdr:rowOff>
    </xdr:from>
    <xdr:to>
      <xdr:col>12</xdr:col>
      <xdr:colOff>467076</xdr:colOff>
      <xdr:row>21</xdr:row>
      <xdr:rowOff>107246</xdr:rowOff>
    </xdr:to>
    <xdr:sp macro="" textlink="'Calculator data'!C68">
      <xdr:nvSpPr>
        <xdr:cNvPr id="14" name="TextBox 13">
          <a:extLst>
            <a:ext uri="{FF2B5EF4-FFF2-40B4-BE49-F238E27FC236}">
              <a16:creationId xmlns:a16="http://schemas.microsoft.com/office/drawing/2014/main" id="{94F3E1CB-BEE2-42DE-B4B4-513742EED0D1}"/>
            </a:ext>
          </a:extLst>
        </xdr:cNvPr>
        <xdr:cNvSpPr txBox="1"/>
      </xdr:nvSpPr>
      <xdr:spPr>
        <a:xfrm>
          <a:off x="5211937" y="3211689"/>
          <a:ext cx="391583" cy="571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7BFBB74-593B-4590-8B13-FA13C77CA19B}" type="TxLink">
            <a:rPr lang="en-US" sz="4400" b="1" i="0" u="none" strike="noStrike">
              <a:solidFill>
                <a:schemeClr val="bg1"/>
              </a:solidFill>
              <a:latin typeface="Calibri"/>
              <a:cs typeface="Calibri"/>
            </a:rPr>
            <a:pPr/>
            <a:t>I</a:t>
          </a:fld>
          <a:endParaRPr lang="en-NZ" sz="4400" b="1">
            <a:solidFill>
              <a:schemeClr val="bg1"/>
            </a:solidFill>
          </a:endParaRPr>
        </a:p>
      </xdr:txBody>
    </xdr:sp>
    <xdr:clientData/>
  </xdr:twoCellAnchor>
  <xdr:twoCellAnchor>
    <xdr:from>
      <xdr:col>16</xdr:col>
      <xdr:colOff>857248</xdr:colOff>
      <xdr:row>16</xdr:row>
      <xdr:rowOff>108857</xdr:rowOff>
    </xdr:from>
    <xdr:to>
      <xdr:col>18</xdr:col>
      <xdr:colOff>934356</xdr:colOff>
      <xdr:row>30</xdr:row>
      <xdr:rowOff>172357</xdr:rowOff>
    </xdr:to>
    <xdr:sp macro="" textlink="'Calculator data'!$C$69">
      <xdr:nvSpPr>
        <xdr:cNvPr id="4" name="TextBox 3">
          <a:extLst>
            <a:ext uri="{FF2B5EF4-FFF2-40B4-BE49-F238E27FC236}">
              <a16:creationId xmlns:a16="http://schemas.microsoft.com/office/drawing/2014/main" id="{66C1CF95-C2F2-D0D0-64FB-0C36EA4D0AA7}"/>
            </a:ext>
          </a:extLst>
        </xdr:cNvPr>
        <xdr:cNvSpPr txBox="1"/>
      </xdr:nvSpPr>
      <xdr:spPr>
        <a:xfrm>
          <a:off x="9105898" y="2699657"/>
          <a:ext cx="2210708" cy="273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fld id="{6C85D13F-7DC2-43D4-B15A-9A40E5025D60}" type="TxLink">
            <a:rPr lang="en-US" sz="23900" b="1" i="0" u="none" strike="noStrike">
              <a:solidFill>
                <a:schemeClr val="bg1"/>
              </a:solidFill>
              <a:latin typeface="Calibri"/>
              <a:cs typeface="Calibri"/>
            </a:rPr>
            <a:pPr/>
            <a:t>-</a:t>
          </a:fld>
          <a:endParaRPr lang="en-NZ" sz="23900" b="1">
            <a:solidFill>
              <a:schemeClr val="bg1"/>
            </a:solidFill>
          </a:endParaRPr>
        </a:p>
      </xdr:txBody>
    </xdr:sp>
    <xdr:clientData/>
  </xdr:twoCellAnchor>
  <xdr:twoCellAnchor>
    <xdr:from>
      <xdr:col>17</xdr:col>
      <xdr:colOff>365577</xdr:colOff>
      <xdr:row>16</xdr:row>
      <xdr:rowOff>107950</xdr:rowOff>
    </xdr:from>
    <xdr:to>
      <xdr:col>21</xdr:col>
      <xdr:colOff>61685</xdr:colOff>
      <xdr:row>30</xdr:row>
      <xdr:rowOff>171450</xdr:rowOff>
    </xdr:to>
    <xdr:sp macro="" textlink="'Calculator data'!$C$69">
      <xdr:nvSpPr>
        <xdr:cNvPr id="5" name="TextBox 4">
          <a:extLst>
            <a:ext uri="{FF2B5EF4-FFF2-40B4-BE49-F238E27FC236}">
              <a16:creationId xmlns:a16="http://schemas.microsoft.com/office/drawing/2014/main" id="{294D4E3D-6DC5-41BC-9AA5-3E6F8530468E}"/>
            </a:ext>
          </a:extLst>
        </xdr:cNvPr>
        <xdr:cNvSpPr txBox="1"/>
      </xdr:nvSpPr>
      <xdr:spPr>
        <a:xfrm>
          <a:off x="9633402" y="2698750"/>
          <a:ext cx="2191658" cy="273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fld id="{6C85D13F-7DC2-43D4-B15A-9A40E5025D60}" type="TxLink">
            <a:rPr lang="en-US" sz="23900" b="1" i="0" u="none" strike="noStrike">
              <a:solidFill>
                <a:schemeClr val="bg1"/>
              </a:solidFill>
              <a:latin typeface="Calibri"/>
              <a:cs typeface="Calibri"/>
            </a:rPr>
            <a:pPr/>
            <a:t>-</a:t>
          </a:fld>
          <a:endParaRPr lang="en-NZ" sz="23900" b="1">
            <a:solidFill>
              <a:schemeClr val="bg1"/>
            </a:solidFill>
          </a:endParaRPr>
        </a:p>
      </xdr:txBody>
    </xdr:sp>
    <xdr:clientData/>
  </xdr:twoCellAnchor>
  <xdr:twoCellAnchor>
    <xdr:from>
      <xdr:col>17</xdr:col>
      <xdr:colOff>817385</xdr:colOff>
      <xdr:row>10</xdr:row>
      <xdr:rowOff>65087</xdr:rowOff>
    </xdr:from>
    <xdr:to>
      <xdr:col>18</xdr:col>
      <xdr:colOff>97718</xdr:colOff>
      <xdr:row>13</xdr:row>
      <xdr:rowOff>43921</xdr:rowOff>
    </xdr:to>
    <xdr:sp macro="" textlink="'Calculator data'!C68">
      <xdr:nvSpPr>
        <xdr:cNvPr id="9" name="TextBox 8">
          <a:extLst>
            <a:ext uri="{FF2B5EF4-FFF2-40B4-BE49-F238E27FC236}">
              <a16:creationId xmlns:a16="http://schemas.microsoft.com/office/drawing/2014/main" id="{7E76D3AE-A47C-422C-BC2D-53146DD1F08F}"/>
            </a:ext>
          </a:extLst>
        </xdr:cNvPr>
        <xdr:cNvSpPr txBox="1"/>
      </xdr:nvSpPr>
      <xdr:spPr>
        <a:xfrm>
          <a:off x="10064573" y="1509712"/>
          <a:ext cx="391583" cy="550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7BFBB74-593B-4590-8B13-FA13C77CA19B}" type="TxLink">
            <a:rPr lang="en-US" sz="4400" b="1" i="0" u="none" strike="noStrike">
              <a:solidFill>
                <a:schemeClr val="bg1"/>
              </a:solidFill>
              <a:latin typeface="Calibri"/>
              <a:cs typeface="Calibri"/>
            </a:rPr>
            <a:pPr/>
            <a:t>I</a:t>
          </a:fld>
          <a:endParaRPr lang="en-NZ" sz="4400" b="1">
            <a:solidFill>
              <a:schemeClr val="bg1"/>
            </a:solidFill>
          </a:endParaRPr>
        </a:p>
      </xdr:txBody>
    </xdr:sp>
    <xdr:clientData/>
  </xdr:twoCellAnchor>
  <xdr:twoCellAnchor>
    <xdr:from>
      <xdr:col>18</xdr:col>
      <xdr:colOff>19048</xdr:colOff>
      <xdr:row>16</xdr:row>
      <xdr:rowOff>114300</xdr:rowOff>
    </xdr:from>
    <xdr:to>
      <xdr:col>22</xdr:col>
      <xdr:colOff>395514</xdr:colOff>
      <xdr:row>30</xdr:row>
      <xdr:rowOff>177800</xdr:rowOff>
    </xdr:to>
    <xdr:sp macro="" textlink="'Calculator data'!$C$69">
      <xdr:nvSpPr>
        <xdr:cNvPr id="8" name="TextBox 7">
          <a:extLst>
            <a:ext uri="{FF2B5EF4-FFF2-40B4-BE49-F238E27FC236}">
              <a16:creationId xmlns:a16="http://schemas.microsoft.com/office/drawing/2014/main" id="{9849A133-C22B-4389-9FBE-E99EAEAF36FC}"/>
            </a:ext>
          </a:extLst>
        </xdr:cNvPr>
        <xdr:cNvSpPr txBox="1"/>
      </xdr:nvSpPr>
      <xdr:spPr>
        <a:xfrm>
          <a:off x="10401298" y="2705100"/>
          <a:ext cx="2224316" cy="273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fld id="{6C85D13F-7DC2-43D4-B15A-9A40E5025D60}" type="TxLink">
            <a:rPr lang="en-US" sz="23900" b="1" i="0" u="none" strike="noStrike">
              <a:solidFill>
                <a:schemeClr val="bg1"/>
              </a:solidFill>
              <a:latin typeface="Calibri"/>
              <a:cs typeface="Calibri"/>
            </a:rPr>
            <a:pPr/>
            <a:t>-</a:t>
          </a:fld>
          <a:endParaRPr lang="en-NZ" sz="23900" b="1">
            <a:solidFill>
              <a:schemeClr val="bg1"/>
            </a:solidFill>
          </a:endParaRPr>
        </a:p>
      </xdr:txBody>
    </xdr:sp>
    <xdr:clientData/>
  </xdr:twoCellAnchor>
  <xdr:twoCellAnchor>
    <xdr:from>
      <xdr:col>11</xdr:col>
      <xdr:colOff>0</xdr:colOff>
      <xdr:row>2</xdr:row>
      <xdr:rowOff>47625</xdr:rowOff>
    </xdr:from>
    <xdr:to>
      <xdr:col>19</xdr:col>
      <xdr:colOff>171450</xdr:colOff>
      <xdr:row>9</xdr:row>
      <xdr:rowOff>9524</xdr:rowOff>
    </xdr:to>
    <xdr:sp macro="" textlink="">
      <xdr:nvSpPr>
        <xdr:cNvPr id="19" name="TextBox 18">
          <a:extLst>
            <a:ext uri="{FF2B5EF4-FFF2-40B4-BE49-F238E27FC236}">
              <a16:creationId xmlns:a16="http://schemas.microsoft.com/office/drawing/2014/main" id="{7B09C090-7769-4ECE-7F1D-8D98284A7654}"/>
            </a:ext>
          </a:extLst>
        </xdr:cNvPr>
        <xdr:cNvSpPr txBox="1"/>
      </xdr:nvSpPr>
      <xdr:spPr>
        <a:xfrm>
          <a:off x="4743450" y="295275"/>
          <a:ext cx="6838950" cy="1162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NZ" sz="2800" b="1" baseline="0">
              <a:solidFill>
                <a:schemeClr val="bg1"/>
              </a:solidFill>
              <a:effectLst/>
              <a:latin typeface="+mn-lt"/>
              <a:ea typeface="+mn-ea"/>
              <a:cs typeface="+mn-cs"/>
            </a:rPr>
            <a:t>How much of my future home will I still own if I take out a reverse mortgage today?</a:t>
          </a:r>
          <a:endParaRPr lang="en-NZ" sz="2800" b="1">
            <a:solidFill>
              <a:schemeClr val="bg1"/>
            </a:solidFill>
            <a:effectLst/>
          </a:endParaRPr>
        </a:p>
        <a:p>
          <a:pPr algn="ctr"/>
          <a:endParaRPr lang="en-NZ" sz="1100"/>
        </a:p>
      </xdr:txBody>
    </xdr:sp>
    <xdr:clientData/>
  </xdr:twoCellAnchor>
  <xdr:twoCellAnchor editAs="oneCell">
    <xdr:from>
      <xdr:col>1</xdr:col>
      <xdr:colOff>57151</xdr:colOff>
      <xdr:row>1</xdr:row>
      <xdr:rowOff>57955</xdr:rowOff>
    </xdr:from>
    <xdr:to>
      <xdr:col>4</xdr:col>
      <xdr:colOff>28575</xdr:colOff>
      <xdr:row>4</xdr:row>
      <xdr:rowOff>143680</xdr:rowOff>
    </xdr:to>
    <xdr:pic>
      <xdr:nvPicPr>
        <xdr:cNvPr id="24" name="Picture 23">
          <a:extLst>
            <a:ext uri="{FF2B5EF4-FFF2-40B4-BE49-F238E27FC236}">
              <a16:creationId xmlns:a16="http://schemas.microsoft.com/office/drawing/2014/main" id="{04BA5211-C92F-8B3F-0CE6-5AF376A8DAA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301" y="115105"/>
          <a:ext cx="676274" cy="657225"/>
        </a:xfrm>
        <a:prstGeom prst="rect">
          <a:avLst/>
        </a:prstGeom>
      </xdr:spPr>
    </xdr:pic>
    <xdr:clientData/>
  </xdr:twoCellAnchor>
  <xdr:twoCellAnchor>
    <xdr:from>
      <xdr:col>4</xdr:col>
      <xdr:colOff>0</xdr:colOff>
      <xdr:row>0</xdr:row>
      <xdr:rowOff>47625</xdr:rowOff>
    </xdr:from>
    <xdr:to>
      <xdr:col>9</xdr:col>
      <xdr:colOff>1</xdr:colOff>
      <xdr:row>5</xdr:row>
      <xdr:rowOff>0</xdr:rowOff>
    </xdr:to>
    <xdr:sp macro="" textlink="">
      <xdr:nvSpPr>
        <xdr:cNvPr id="26" name="TextBox 25">
          <a:extLst>
            <a:ext uri="{FF2B5EF4-FFF2-40B4-BE49-F238E27FC236}">
              <a16:creationId xmlns:a16="http://schemas.microsoft.com/office/drawing/2014/main" id="{3F573A08-1677-A2B4-063B-351E9B79E333}"/>
            </a:ext>
          </a:extLst>
        </xdr:cNvPr>
        <xdr:cNvSpPr txBox="1"/>
      </xdr:nvSpPr>
      <xdr:spPr>
        <a:xfrm>
          <a:off x="762000" y="47625"/>
          <a:ext cx="3743326"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NZ" sz="2300" b="1">
              <a:solidFill>
                <a:schemeClr val="bg1"/>
              </a:solidFill>
            </a:rPr>
            <a:t>Reverse Mortgage Calculator</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0.00847</cdr:x>
      <cdr:y>0.29615</cdr:y>
    </cdr:from>
    <cdr:to>
      <cdr:x>1</cdr:x>
      <cdr:y>0.56773</cdr:y>
    </cdr:to>
    <cdr:sp macro="" textlink="'Calculator data'!$C$66">
      <cdr:nvSpPr>
        <cdr:cNvPr id="2" name="TextBox 43">
          <a:extLst xmlns:a="http://schemas.openxmlformats.org/drawingml/2006/main">
            <a:ext uri="{FF2B5EF4-FFF2-40B4-BE49-F238E27FC236}">
              <a16:creationId xmlns:a16="http://schemas.microsoft.com/office/drawing/2014/main" id="{8B38BC2D-2C2B-4F91-A2BB-D3731661F271}"/>
            </a:ext>
          </a:extLst>
        </cdr:cNvPr>
        <cdr:cNvSpPr txBox="1"/>
      </cdr:nvSpPr>
      <cdr:spPr>
        <a:xfrm xmlns:a="http://schemas.openxmlformats.org/drawingml/2006/main">
          <a:off x="19050" y="733425"/>
          <a:ext cx="2228851" cy="6725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fld id="{635687C1-D66B-408E-87D7-BA6B37D6E463}" type="TxLink">
            <a:rPr lang="en-US" sz="4400" b="1" i="0" u="none" strike="noStrike">
              <a:solidFill>
                <a:srgbClr val="67A9CF"/>
              </a:solidFill>
              <a:latin typeface="Calibri"/>
              <a:cs typeface="Calibri"/>
            </a:rPr>
            <a:pPr algn="ctr"/>
            <a:t> </a:t>
          </a:fld>
          <a:endParaRPr lang="en-NZ" sz="400000" b="1">
            <a:solidFill>
              <a:srgbClr val="67A9CF"/>
            </a:solidFill>
          </a:endParaRPr>
        </a:p>
      </cdr:txBody>
    </cdr:sp>
  </cdr:relSizeAnchor>
  <cdr:relSizeAnchor xmlns:cdr="http://schemas.openxmlformats.org/drawingml/2006/chartDrawing">
    <cdr:from>
      <cdr:x>0</cdr:x>
      <cdr:y>0.54105</cdr:y>
    </cdr:from>
    <cdr:to>
      <cdr:x>1</cdr:x>
      <cdr:y>0.64854</cdr:y>
    </cdr:to>
    <cdr:sp macro="" textlink="'Calculator data'!$C$60">
      <cdr:nvSpPr>
        <cdr:cNvPr id="4" name="TextBox 43">
          <a:extLst xmlns:a="http://schemas.openxmlformats.org/drawingml/2006/main">
            <a:ext uri="{FF2B5EF4-FFF2-40B4-BE49-F238E27FC236}">
              <a16:creationId xmlns:a16="http://schemas.microsoft.com/office/drawing/2014/main" id="{8B837946-AEBB-FB11-AD98-59D239670426}"/>
            </a:ext>
          </a:extLst>
        </cdr:cNvPr>
        <cdr:cNvSpPr txBox="1"/>
      </cdr:nvSpPr>
      <cdr:spPr>
        <a:xfrm xmlns:a="http://schemas.openxmlformats.org/drawingml/2006/main">
          <a:off x="0" y="1339914"/>
          <a:ext cx="2305050" cy="26619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fld id="{E37D23AC-8503-4356-87D6-AB2025379E94}" type="TxLink">
            <a:rPr lang="en-US" sz="1400" b="0" i="0" u="none" strike="noStrike">
              <a:solidFill>
                <a:srgbClr val="000000"/>
              </a:solidFill>
              <a:latin typeface="Calibri"/>
              <a:cs typeface="Calibri"/>
            </a:rPr>
            <a:pPr algn="ctr"/>
            <a:t> </a:t>
          </a:fld>
          <a:endParaRPr lang="en-NZ" sz="1800" b="0">
            <a:solidFill>
              <a:schemeClr val="tx1"/>
            </a:solidFill>
          </a:endParaRPr>
        </a:p>
      </cdr:txBody>
    </cdr:sp>
  </cdr:relSizeAnchor>
  <cdr:relSizeAnchor xmlns:cdr="http://schemas.openxmlformats.org/drawingml/2006/chartDrawing">
    <cdr:from>
      <cdr:x>0</cdr:x>
      <cdr:y>0.21909</cdr:y>
    </cdr:from>
    <cdr:to>
      <cdr:x>1</cdr:x>
      <cdr:y>0.32658</cdr:y>
    </cdr:to>
    <cdr:sp macro="" textlink="'Calculator data'!$C$59">
      <cdr:nvSpPr>
        <cdr:cNvPr id="5" name="TextBox 43">
          <a:extLst xmlns:a="http://schemas.openxmlformats.org/drawingml/2006/main">
            <a:ext uri="{FF2B5EF4-FFF2-40B4-BE49-F238E27FC236}">
              <a16:creationId xmlns:a16="http://schemas.microsoft.com/office/drawing/2014/main" id="{544E74BD-E663-1162-3674-5314721118D3}"/>
            </a:ext>
          </a:extLst>
        </cdr:cNvPr>
        <cdr:cNvSpPr txBox="1"/>
      </cdr:nvSpPr>
      <cdr:spPr>
        <a:xfrm xmlns:a="http://schemas.openxmlformats.org/drawingml/2006/main">
          <a:off x="0" y="542572"/>
          <a:ext cx="2305050" cy="266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fld id="{A3B25D91-53B7-4F18-A957-02A23509D587}" type="TxLink">
            <a:rPr lang="en-US" sz="1400" b="0" i="0" u="none" strike="noStrike">
              <a:solidFill>
                <a:srgbClr val="000000"/>
              </a:solidFill>
              <a:latin typeface="Calibri"/>
              <a:cs typeface="Calibri"/>
            </a:rPr>
            <a:pPr algn="ctr"/>
            <a:t> </a:t>
          </a:fld>
          <a:endParaRPr lang="en-NZ" sz="1800" b="0">
            <a:solidFill>
              <a:schemeClr val="tx1"/>
            </a:solidFill>
          </a:endParaRP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988D5F-79F2-40A8-B6B2-1EF87C75271B}" name="Table2" displayName="Table2" ref="BC3:BK44" totalsRowShown="0" headerRowDxfId="16" headerRowBorderDxfId="15" tableBorderDxfId="14" totalsRowBorderDxfId="13">
  <autoFilter ref="BC3:BK44" xr:uid="{70988D5F-79F2-40A8-B6B2-1EF87C75271B}"/>
  <tableColumns count="9">
    <tableColumn id="1" xr3:uid="{2E8E766D-5D70-463A-AC55-88C47216243D}" name="Year" dataDxfId="12">
      <calculatedColumnFormula>IF(ISBLANK(Calculator!$H$35),NA(),IF(H4&lt;=100,F4,NA()))</calculatedColumnFormula>
    </tableColumn>
    <tableColumn id="2" xr3:uid="{8E98B39C-0F98-484A-85F6-424D49EE5031}" name="Age" dataDxfId="11">
      <calculatedColumnFormula>IF(ISBLANK(Calculator!$H$35),H4,IF(H4&lt;=100,H4,NA()))</calculatedColumnFormula>
    </tableColumn>
    <tableColumn id="3" xr3:uid="{F05A2314-6966-4AB4-90A8-584E73F25073}" name="Home value" dataDxfId="10">
      <calculatedColumnFormula>IF(ISBLANK(Calculator!$H$35),NA(),IF(H4&lt;=100,IF($C$28&lt;=$C$8,I4,"Error"),NA()))</calculatedColumnFormula>
    </tableColumn>
    <tableColumn id="4" xr3:uid="{9354D2A9-1F52-4A8C-8F78-E1ABF1D90830}" name="Loan balance(line)" dataDxfId="9">
      <calculatedColumnFormula>IF(ISBLANK(Calculator!$H$35),NA(),IF(H4&lt;=100,IF($C$28&lt;=$C$8,AQ4,"Error"),NA()))</calculatedColumnFormula>
    </tableColumn>
    <tableColumn id="5" xr3:uid="{DA60FB13-3C37-48F4-AF68-A75869D822B3}" name="Equity" dataDxfId="8">
      <calculatedColumnFormula>IF(ISBLANK(Calculator!$H$35),NA(),IF(H4&lt;=100,IF($C$28&lt;=$C$8,AN4,"Error"),NA()))</calculatedColumnFormula>
    </tableColumn>
    <tableColumn id="6" xr3:uid="{AFEDD679-4C7E-446D-AD51-797187F5775B}" name="Base" dataDxfId="7">
      <calculatedColumnFormula>IF(ISBLANK(Calculator!$H$35),NA(),IF(H4&lt;=100,IF($C$28&lt;=$C$8,I4,"Error"),NA()))</calculatedColumnFormula>
    </tableColumn>
    <tableColumn id="7" xr3:uid="{A8796624-E76F-4F3E-87BE-3AC9F4636C00}" name="Home equity" dataDxfId="6">
      <calculatedColumnFormula>IF(ISBLANK(Calculator!$H$35),NA(),IF(H4&lt;=100,IF($C$28&lt;=$C$8,AO4,"Error"),NA()))</calculatedColumnFormula>
    </tableColumn>
    <tableColumn id="8" xr3:uid="{881E0B42-C2BF-4F6E-BD0A-7AF8EC8EB6D7}" name="Loan balance" dataDxfId="5">
      <calculatedColumnFormula>IF(ISBLANK(Calculator!$H$35),NA(),IF(H4&lt;=100,IF($C$28&lt;=$C$8,AP4,"Error"),NA()))</calculatedColumnFormula>
    </tableColumn>
    <tableColumn id="9" xr3:uid="{85EB18B7-9D8A-478D-A7E4-4FA373AD63EA}" name="Invisible line"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18C93-D1AC-4321-87C0-34F13F75DCC6}">
  <dimension ref="A1:J63"/>
  <sheetViews>
    <sheetView showGridLines="0" zoomScaleNormal="100" workbookViewId="0">
      <selection activeCell="A64" sqref="A64:XFD1048576"/>
    </sheetView>
  </sheetViews>
  <sheetFormatPr defaultColWidth="0" defaultRowHeight="15" zeroHeight="1" x14ac:dyDescent="0.25"/>
  <cols>
    <col min="1" max="1" width="0.85546875" style="115" customWidth="1"/>
    <col min="2" max="2" width="2.7109375" style="115" customWidth="1"/>
    <col min="3" max="8" width="15.28515625" style="115" customWidth="1"/>
    <col min="9" max="9" width="2.7109375" style="115" customWidth="1"/>
    <col min="10" max="10" width="0.85546875" style="115" customWidth="1"/>
    <col min="11" max="11" width="9.140625" style="115" hidden="1" customWidth="1"/>
    <col min="12" max="16384" width="9.140625" style="115" hidden="1"/>
  </cols>
  <sheetData>
    <row r="1" spans="1:10" s="114" customFormat="1" ht="5.0999999999999996" customHeight="1" x14ac:dyDescent="0.25">
      <c r="A1" s="41"/>
      <c r="B1" s="41"/>
      <c r="C1" s="41"/>
      <c r="D1" s="41"/>
      <c r="E1" s="41"/>
      <c r="F1" s="41"/>
      <c r="G1" s="41"/>
      <c r="H1" s="41"/>
      <c r="I1" s="41"/>
      <c r="J1" s="41"/>
    </row>
    <row r="2" spans="1:10" s="114" customFormat="1" ht="15.6" customHeight="1" x14ac:dyDescent="0.25">
      <c r="A2" s="41"/>
      <c r="B2" s="130" t="s">
        <v>100</v>
      </c>
      <c r="C2" s="130"/>
      <c r="D2" s="130"/>
      <c r="E2" s="130"/>
      <c r="F2" s="130"/>
      <c r="G2" s="130"/>
      <c r="H2" s="130"/>
      <c r="I2" s="130"/>
      <c r="J2" s="41"/>
    </row>
    <row r="3" spans="1:10" s="114" customFormat="1" ht="15.6" customHeight="1" x14ac:dyDescent="0.25">
      <c r="A3" s="41"/>
      <c r="B3" s="130"/>
      <c r="C3" s="130"/>
      <c r="D3" s="130"/>
      <c r="E3" s="130"/>
      <c r="F3" s="130"/>
      <c r="G3" s="130"/>
      <c r="H3" s="130"/>
      <c r="I3" s="130"/>
      <c r="J3" s="41"/>
    </row>
    <row r="4" spans="1:10" s="114" customFormat="1" ht="15.6" customHeight="1" x14ac:dyDescent="0.25">
      <c r="A4" s="41"/>
      <c r="B4" s="130"/>
      <c r="C4" s="130"/>
      <c r="D4" s="130"/>
      <c r="E4" s="130"/>
      <c r="F4" s="130"/>
      <c r="G4" s="130"/>
      <c r="H4" s="130"/>
      <c r="I4" s="130"/>
      <c r="J4" s="43"/>
    </row>
    <row r="5" spans="1:10" s="114" customFormat="1" ht="4.5" customHeight="1" x14ac:dyDescent="0.25">
      <c r="A5" s="41"/>
      <c r="B5" s="41"/>
      <c r="C5" s="44"/>
      <c r="D5" s="44"/>
      <c r="E5" s="44"/>
      <c r="F5" s="44"/>
      <c r="G5" s="44"/>
      <c r="H5" s="44"/>
      <c r="I5" s="43"/>
      <c r="J5" s="43"/>
    </row>
    <row r="6" spans="1:10" x14ac:dyDescent="0.25">
      <c r="A6" s="41"/>
      <c r="B6" s="118"/>
      <c r="C6" s="118"/>
      <c r="D6" s="118"/>
      <c r="E6" s="118"/>
      <c r="F6" s="118"/>
      <c r="G6" s="118"/>
      <c r="H6" s="118"/>
      <c r="I6" s="118"/>
      <c r="J6" s="41"/>
    </row>
    <row r="7" spans="1:10" x14ac:dyDescent="0.25">
      <c r="A7" s="41"/>
      <c r="B7" s="118"/>
      <c r="C7" s="118"/>
      <c r="D7" s="118"/>
      <c r="E7" s="118"/>
      <c r="F7" s="118"/>
      <c r="G7" s="118"/>
      <c r="H7" s="118"/>
      <c r="I7" s="118"/>
      <c r="J7" s="41"/>
    </row>
    <row r="8" spans="1:10" x14ac:dyDescent="0.25">
      <c r="A8" s="41"/>
      <c r="B8" s="118"/>
      <c r="C8" s="118"/>
      <c r="D8" s="118"/>
      <c r="E8" s="118"/>
      <c r="F8" s="118"/>
      <c r="G8" s="118"/>
      <c r="H8" s="118"/>
      <c r="I8" s="118"/>
      <c r="J8" s="41"/>
    </row>
    <row r="9" spans="1:10" x14ac:dyDescent="0.25">
      <c r="A9" s="41"/>
      <c r="B9" s="118"/>
      <c r="C9" s="118"/>
      <c r="D9" s="118"/>
      <c r="E9" s="118"/>
      <c r="F9" s="118"/>
      <c r="G9" s="118"/>
      <c r="H9" s="118"/>
      <c r="I9" s="118"/>
      <c r="J9" s="41"/>
    </row>
    <row r="10" spans="1:10" x14ac:dyDescent="0.25">
      <c r="A10" s="41"/>
      <c r="B10" s="118"/>
      <c r="C10" s="118"/>
      <c r="D10" s="118"/>
      <c r="E10" s="118"/>
      <c r="F10" s="118"/>
      <c r="G10" s="118"/>
      <c r="H10" s="118"/>
      <c r="I10" s="118"/>
      <c r="J10" s="41"/>
    </row>
    <row r="11" spans="1:10" x14ac:dyDescent="0.25">
      <c r="A11" s="41"/>
      <c r="B11" s="118"/>
      <c r="C11" s="118"/>
      <c r="D11" s="118"/>
      <c r="E11" s="118"/>
      <c r="F11" s="118"/>
      <c r="G11" s="118"/>
      <c r="H11" s="118"/>
      <c r="I11" s="118"/>
      <c r="J11" s="41"/>
    </row>
    <row r="12" spans="1:10" x14ac:dyDescent="0.25">
      <c r="A12" s="41"/>
      <c r="B12" s="118"/>
      <c r="C12" s="118"/>
      <c r="D12" s="118"/>
      <c r="E12" s="118"/>
      <c r="F12" s="118"/>
      <c r="G12" s="118"/>
      <c r="H12" s="118"/>
      <c r="I12" s="118"/>
      <c r="J12" s="41"/>
    </row>
    <row r="13" spans="1:10" x14ac:dyDescent="0.25">
      <c r="A13" s="41"/>
      <c r="B13" s="118"/>
      <c r="C13" s="118"/>
      <c r="D13" s="118"/>
      <c r="E13" s="118"/>
      <c r="F13" s="118"/>
      <c r="G13" s="118"/>
      <c r="H13" s="118"/>
      <c r="I13" s="118"/>
      <c r="J13" s="41"/>
    </row>
    <row r="14" spans="1:10" x14ac:dyDescent="0.25">
      <c r="A14" s="41"/>
      <c r="B14" s="118"/>
      <c r="C14" s="118"/>
      <c r="D14" s="118"/>
      <c r="E14" s="118"/>
      <c r="F14" s="118"/>
      <c r="G14" s="118"/>
      <c r="H14" s="118"/>
      <c r="I14" s="118"/>
      <c r="J14" s="41"/>
    </row>
    <row r="15" spans="1:10" x14ac:dyDescent="0.25">
      <c r="A15" s="41"/>
      <c r="B15" s="118"/>
      <c r="C15" s="118"/>
      <c r="D15" s="118"/>
      <c r="E15" s="118"/>
      <c r="F15" s="118"/>
      <c r="G15" s="118"/>
      <c r="H15" s="118"/>
      <c r="I15" s="118"/>
      <c r="J15" s="41"/>
    </row>
    <row r="16" spans="1:10" x14ac:dyDescent="0.25">
      <c r="A16" s="41"/>
      <c r="B16" s="118"/>
      <c r="C16" s="118"/>
      <c r="D16" s="118"/>
      <c r="E16" s="118"/>
      <c r="F16" s="118"/>
      <c r="G16" s="118"/>
      <c r="H16" s="118"/>
      <c r="I16" s="118"/>
      <c r="J16" s="41"/>
    </row>
    <row r="17" spans="1:10" x14ac:dyDescent="0.25">
      <c r="A17" s="41"/>
      <c r="B17" s="118"/>
      <c r="C17" s="118"/>
      <c r="D17" s="118"/>
      <c r="E17" s="118"/>
      <c r="F17" s="118"/>
      <c r="G17" s="118"/>
      <c r="H17" s="118"/>
      <c r="I17" s="118"/>
      <c r="J17" s="41"/>
    </row>
    <row r="18" spans="1:10" x14ac:dyDescent="0.25">
      <c r="A18" s="41"/>
      <c r="B18" s="118"/>
      <c r="C18" s="118"/>
      <c r="D18" s="118"/>
      <c r="E18" s="118"/>
      <c r="F18" s="118"/>
      <c r="G18" s="118"/>
      <c r="H18" s="118"/>
      <c r="I18" s="118"/>
      <c r="J18" s="41"/>
    </row>
    <row r="19" spans="1:10" x14ac:dyDescent="0.25">
      <c r="A19" s="41"/>
      <c r="B19" s="118"/>
      <c r="C19" s="118"/>
      <c r="D19" s="118"/>
      <c r="E19" s="118"/>
      <c r="F19" s="118"/>
      <c r="G19" s="118"/>
      <c r="H19" s="118"/>
      <c r="I19" s="118"/>
      <c r="J19" s="41"/>
    </row>
    <row r="20" spans="1:10" x14ac:dyDescent="0.25">
      <c r="A20" s="41"/>
      <c r="B20" s="118"/>
      <c r="C20" s="118"/>
      <c r="D20" s="118"/>
      <c r="E20" s="118"/>
      <c r="F20" s="118"/>
      <c r="G20" s="118"/>
      <c r="H20" s="118"/>
      <c r="I20" s="118"/>
      <c r="J20" s="41"/>
    </row>
    <row r="21" spans="1:10" x14ac:dyDescent="0.25">
      <c r="A21" s="41"/>
      <c r="B21" s="118"/>
      <c r="C21" s="118"/>
      <c r="D21" s="118"/>
      <c r="E21" s="118"/>
      <c r="F21" s="118"/>
      <c r="G21" s="118"/>
      <c r="H21" s="118"/>
      <c r="I21" s="118"/>
      <c r="J21" s="41"/>
    </row>
    <row r="22" spans="1:10" x14ac:dyDescent="0.25">
      <c r="A22" s="41"/>
      <c r="B22" s="118"/>
      <c r="C22" s="118"/>
      <c r="D22" s="118"/>
      <c r="E22" s="118"/>
      <c r="F22" s="118"/>
      <c r="G22" s="118"/>
      <c r="H22" s="118"/>
      <c r="I22" s="118"/>
      <c r="J22" s="41"/>
    </row>
    <row r="23" spans="1:10" x14ac:dyDescent="0.25">
      <c r="A23" s="41"/>
      <c r="B23" s="118"/>
      <c r="C23" s="118"/>
      <c r="D23" s="118"/>
      <c r="E23" s="118"/>
      <c r="F23" s="118"/>
      <c r="G23" s="118"/>
      <c r="H23" s="118"/>
      <c r="I23" s="118"/>
      <c r="J23" s="41"/>
    </row>
    <row r="24" spans="1:10" x14ac:dyDescent="0.25">
      <c r="A24" s="41"/>
      <c r="B24" s="118"/>
      <c r="C24" s="118"/>
      <c r="D24" s="118"/>
      <c r="E24" s="118"/>
      <c r="F24" s="118"/>
      <c r="G24" s="118"/>
      <c r="H24" s="118"/>
      <c r="I24" s="118"/>
      <c r="J24" s="41"/>
    </row>
    <row r="25" spans="1:10" x14ac:dyDescent="0.25">
      <c r="A25" s="41"/>
      <c r="B25" s="118"/>
      <c r="C25" s="118"/>
      <c r="D25" s="118"/>
      <c r="E25" s="118"/>
      <c r="F25" s="118"/>
      <c r="G25" s="118"/>
      <c r="H25" s="118"/>
      <c r="I25" s="118"/>
      <c r="J25" s="41"/>
    </row>
    <row r="26" spans="1:10" x14ac:dyDescent="0.25">
      <c r="A26" s="41"/>
      <c r="B26" s="118"/>
      <c r="C26" s="118"/>
      <c r="D26" s="118"/>
      <c r="E26" s="118"/>
      <c r="F26" s="118"/>
      <c r="G26" s="118"/>
      <c r="H26" s="118"/>
      <c r="I26" s="118"/>
      <c r="J26" s="41"/>
    </row>
    <row r="27" spans="1:10" x14ac:dyDescent="0.25">
      <c r="A27" s="41"/>
      <c r="B27" s="118"/>
      <c r="C27" s="118"/>
      <c r="D27" s="118"/>
      <c r="E27" s="118"/>
      <c r="F27" s="118"/>
      <c r="G27" s="118"/>
      <c r="H27" s="118"/>
      <c r="I27" s="118"/>
      <c r="J27" s="41"/>
    </row>
    <row r="28" spans="1:10" x14ac:dyDescent="0.25">
      <c r="A28" s="41"/>
      <c r="B28" s="118"/>
      <c r="C28" s="118"/>
      <c r="D28" s="118"/>
      <c r="E28" s="118"/>
      <c r="F28" s="118"/>
      <c r="G28" s="118"/>
      <c r="H28" s="118"/>
      <c r="I28" s="118"/>
      <c r="J28" s="41"/>
    </row>
    <row r="29" spans="1:10" x14ac:dyDescent="0.25">
      <c r="A29" s="41"/>
      <c r="B29" s="118"/>
      <c r="C29" s="118"/>
      <c r="D29" s="118"/>
      <c r="E29" s="118"/>
      <c r="F29" s="118"/>
      <c r="G29" s="118"/>
      <c r="H29" s="118"/>
      <c r="I29" s="118"/>
      <c r="J29" s="41"/>
    </row>
    <row r="30" spans="1:10" x14ac:dyDescent="0.25">
      <c r="A30" s="41"/>
      <c r="B30" s="118"/>
      <c r="C30" s="118"/>
      <c r="D30" s="118"/>
      <c r="E30" s="118"/>
      <c r="F30" s="118"/>
      <c r="G30" s="118"/>
      <c r="H30" s="118"/>
      <c r="I30" s="118"/>
      <c r="J30" s="41"/>
    </row>
    <row r="31" spans="1:10" x14ac:dyDescent="0.25">
      <c r="A31" s="41"/>
      <c r="B31" s="118"/>
      <c r="C31" s="118"/>
      <c r="D31" s="118"/>
      <c r="E31" s="118"/>
      <c r="F31" s="118"/>
      <c r="G31" s="118"/>
      <c r="H31" s="118"/>
      <c r="I31" s="118"/>
      <c r="J31" s="41"/>
    </row>
    <row r="32" spans="1:10" x14ac:dyDescent="0.25">
      <c r="A32" s="41"/>
      <c r="B32" s="118"/>
      <c r="C32" s="118"/>
      <c r="D32" s="118"/>
      <c r="E32" s="118"/>
      <c r="F32" s="118"/>
      <c r="G32" s="118"/>
      <c r="H32" s="118"/>
      <c r="I32" s="118"/>
      <c r="J32" s="41"/>
    </row>
    <row r="33" spans="1:10" x14ac:dyDescent="0.25">
      <c r="A33" s="41"/>
      <c r="B33" s="118"/>
      <c r="C33" s="118"/>
      <c r="D33" s="118"/>
      <c r="E33" s="118"/>
      <c r="F33" s="118"/>
      <c r="G33" s="118"/>
      <c r="H33" s="118"/>
      <c r="I33" s="118"/>
      <c r="J33" s="41"/>
    </row>
    <row r="34" spans="1:10" x14ac:dyDescent="0.25">
      <c r="A34" s="41"/>
      <c r="B34" s="118"/>
      <c r="C34" s="118"/>
      <c r="D34" s="118"/>
      <c r="E34" s="118"/>
      <c r="F34" s="118"/>
      <c r="G34" s="118"/>
      <c r="H34" s="118"/>
      <c r="I34" s="118"/>
      <c r="J34" s="41"/>
    </row>
    <row r="35" spans="1:10" x14ac:dyDescent="0.25">
      <c r="A35" s="41"/>
      <c r="B35" s="118"/>
      <c r="C35" s="118"/>
      <c r="D35" s="118"/>
      <c r="E35" s="118"/>
      <c r="F35" s="118"/>
      <c r="G35" s="118"/>
      <c r="H35" s="118"/>
      <c r="I35" s="118"/>
      <c r="J35" s="41"/>
    </row>
    <row r="36" spans="1:10" ht="15" customHeight="1" x14ac:dyDescent="0.25">
      <c r="A36" s="41"/>
      <c r="B36" s="118"/>
      <c r="C36" s="118"/>
      <c r="D36" s="118"/>
      <c r="E36" s="118"/>
      <c r="F36" s="118"/>
      <c r="G36" s="118"/>
      <c r="H36" s="118"/>
      <c r="I36" s="118"/>
      <c r="J36" s="41"/>
    </row>
    <row r="37" spans="1:10" x14ac:dyDescent="0.25">
      <c r="A37" s="41"/>
      <c r="B37" s="118"/>
      <c r="C37" s="118"/>
      <c r="D37" s="118"/>
      <c r="E37" s="118"/>
      <c r="F37" s="118"/>
      <c r="G37" s="118"/>
      <c r="H37" s="118"/>
      <c r="I37" s="118"/>
      <c r="J37" s="41"/>
    </row>
    <row r="38" spans="1:10" x14ac:dyDescent="0.25">
      <c r="A38" s="41"/>
      <c r="B38" s="118"/>
      <c r="C38" s="118"/>
      <c r="D38" s="118"/>
      <c r="E38" s="118"/>
      <c r="F38" s="118"/>
      <c r="G38" s="118"/>
      <c r="H38" s="118"/>
      <c r="I38" s="118"/>
      <c r="J38" s="41"/>
    </row>
    <row r="39" spans="1:10" x14ac:dyDescent="0.25">
      <c r="A39" s="41"/>
      <c r="B39" s="118"/>
      <c r="C39" s="118"/>
      <c r="D39" s="118"/>
      <c r="E39" s="118"/>
      <c r="F39" s="118"/>
      <c r="G39" s="118"/>
      <c r="H39" s="118"/>
      <c r="I39" s="118"/>
      <c r="J39" s="41"/>
    </row>
    <row r="40" spans="1:10" x14ac:dyDescent="0.25">
      <c r="A40" s="41"/>
      <c r="B40" s="118"/>
      <c r="C40" s="118"/>
      <c r="D40" s="118"/>
      <c r="E40" s="118"/>
      <c r="F40" s="118"/>
      <c r="G40" s="118"/>
      <c r="H40" s="118"/>
      <c r="I40" s="118"/>
      <c r="J40" s="41"/>
    </row>
    <row r="41" spans="1:10" x14ac:dyDescent="0.25">
      <c r="A41" s="41"/>
      <c r="B41" s="118"/>
      <c r="C41" s="118"/>
      <c r="D41" s="118"/>
      <c r="E41" s="118"/>
      <c r="F41" s="118"/>
      <c r="G41" s="118"/>
      <c r="H41" s="118"/>
      <c r="I41" s="118"/>
      <c r="J41" s="41"/>
    </row>
    <row r="42" spans="1:10" x14ac:dyDescent="0.25">
      <c r="A42" s="41"/>
      <c r="B42" s="118"/>
      <c r="C42" s="118"/>
      <c r="D42" s="118"/>
      <c r="E42" s="118"/>
      <c r="F42" s="118"/>
      <c r="G42" s="118"/>
      <c r="H42" s="118"/>
      <c r="I42" s="118"/>
      <c r="J42" s="41"/>
    </row>
    <row r="43" spans="1:10" x14ac:dyDescent="0.25">
      <c r="A43" s="41"/>
      <c r="B43" s="118"/>
      <c r="C43" s="118"/>
      <c r="D43" s="118"/>
      <c r="E43" s="118"/>
      <c r="F43" s="118"/>
      <c r="G43" s="118"/>
      <c r="H43" s="118"/>
      <c r="I43" s="118"/>
      <c r="J43" s="41"/>
    </row>
    <row r="44" spans="1:10" x14ac:dyDescent="0.25">
      <c r="A44" s="41"/>
      <c r="B44" s="118"/>
      <c r="C44" s="118"/>
      <c r="D44" s="118"/>
      <c r="E44" s="118"/>
      <c r="F44" s="118"/>
      <c r="G44" s="118"/>
      <c r="H44" s="118"/>
      <c r="I44" s="118"/>
      <c r="J44" s="41"/>
    </row>
    <row r="45" spans="1:10" x14ac:dyDescent="0.25">
      <c r="A45" s="41"/>
      <c r="B45" s="118"/>
      <c r="C45" s="118"/>
      <c r="D45" s="118"/>
      <c r="E45" s="118"/>
      <c r="F45" s="118"/>
      <c r="G45" s="118"/>
      <c r="H45" s="118"/>
      <c r="I45" s="118"/>
      <c r="J45" s="41"/>
    </row>
    <row r="46" spans="1:10" x14ac:dyDescent="0.25">
      <c r="A46" s="41"/>
      <c r="B46" s="118"/>
      <c r="C46" s="118"/>
      <c r="D46" s="118"/>
      <c r="E46" s="118"/>
      <c r="F46" s="118"/>
      <c r="G46" s="118"/>
      <c r="H46" s="118"/>
      <c r="I46" s="118"/>
      <c r="J46" s="41"/>
    </row>
    <row r="47" spans="1:10" x14ac:dyDescent="0.25">
      <c r="A47" s="41"/>
      <c r="B47" s="118"/>
      <c r="C47" s="118"/>
      <c r="D47" s="118"/>
      <c r="E47" s="118"/>
      <c r="F47" s="118"/>
      <c r="G47" s="118"/>
      <c r="H47" s="118"/>
      <c r="I47" s="118"/>
      <c r="J47" s="41"/>
    </row>
    <row r="48" spans="1:10" x14ac:dyDescent="0.25">
      <c r="A48" s="41"/>
      <c r="B48" s="118"/>
      <c r="C48" s="118"/>
      <c r="D48" s="118"/>
      <c r="E48" s="118"/>
      <c r="F48" s="118"/>
      <c r="G48" s="118"/>
      <c r="H48" s="118"/>
      <c r="I48" s="118"/>
      <c r="J48" s="41"/>
    </row>
    <row r="49" spans="1:10" x14ac:dyDescent="0.25">
      <c r="A49" s="41"/>
      <c r="B49" s="118"/>
      <c r="C49" s="118"/>
      <c r="D49" s="118"/>
      <c r="E49" s="118"/>
      <c r="F49" s="118"/>
      <c r="G49" s="118"/>
      <c r="H49" s="118"/>
      <c r="I49" s="118"/>
      <c r="J49" s="41"/>
    </row>
    <row r="50" spans="1:10" x14ac:dyDescent="0.25">
      <c r="A50" s="41"/>
      <c r="B50" s="118"/>
      <c r="C50" s="118"/>
      <c r="D50" s="118"/>
      <c r="E50" s="118"/>
      <c r="F50" s="118"/>
      <c r="G50" s="118"/>
      <c r="H50" s="118"/>
      <c r="I50" s="118"/>
      <c r="J50" s="41"/>
    </row>
    <row r="51" spans="1:10" x14ac:dyDescent="0.25">
      <c r="A51" s="41"/>
      <c r="B51" s="118"/>
      <c r="C51" s="118"/>
      <c r="D51" s="118"/>
      <c r="E51" s="118"/>
      <c r="F51" s="118"/>
      <c r="G51" s="118"/>
      <c r="H51" s="118"/>
      <c r="I51" s="118"/>
      <c r="J51" s="41"/>
    </row>
    <row r="52" spans="1:10" x14ac:dyDescent="0.25">
      <c r="A52" s="41"/>
      <c r="B52" s="118"/>
      <c r="C52" s="118"/>
      <c r="D52" s="118"/>
      <c r="E52" s="118"/>
      <c r="F52" s="118"/>
      <c r="G52" s="118"/>
      <c r="H52" s="118"/>
      <c r="I52" s="118"/>
      <c r="J52" s="41"/>
    </row>
    <row r="53" spans="1:10" x14ac:dyDescent="0.25">
      <c r="A53" s="41"/>
      <c r="B53" s="118"/>
      <c r="C53" s="118"/>
      <c r="D53" s="118"/>
      <c r="E53" s="118"/>
      <c r="F53" s="118"/>
      <c r="G53" s="118"/>
      <c r="H53" s="118"/>
      <c r="I53" s="118"/>
      <c r="J53" s="41"/>
    </row>
    <row r="54" spans="1:10" x14ac:dyDescent="0.25">
      <c r="A54" s="41"/>
      <c r="B54" s="118"/>
      <c r="C54" s="118"/>
      <c r="D54" s="118"/>
      <c r="E54" s="118"/>
      <c r="F54" s="118"/>
      <c r="G54" s="118"/>
      <c r="H54" s="118"/>
      <c r="I54" s="118"/>
      <c r="J54" s="41"/>
    </row>
    <row r="55" spans="1:10" x14ac:dyDescent="0.25">
      <c r="A55" s="41"/>
      <c r="B55" s="118"/>
      <c r="C55" s="118"/>
      <c r="D55" s="118"/>
      <c r="E55" s="118"/>
      <c r="F55" s="118"/>
      <c r="G55" s="118"/>
      <c r="H55" s="118"/>
      <c r="I55" s="118"/>
      <c r="J55" s="41"/>
    </row>
    <row r="56" spans="1:10" x14ac:dyDescent="0.25">
      <c r="A56" s="41"/>
      <c r="B56" s="118"/>
      <c r="C56" s="118"/>
      <c r="D56" s="118"/>
      <c r="E56" s="118"/>
      <c r="F56" s="118"/>
      <c r="G56" s="118"/>
      <c r="H56" s="118"/>
      <c r="I56" s="118"/>
      <c r="J56" s="41"/>
    </row>
    <row r="57" spans="1:10" x14ac:dyDescent="0.25">
      <c r="A57" s="41"/>
      <c r="B57" s="118"/>
      <c r="C57" s="118"/>
      <c r="D57" s="118"/>
      <c r="E57" s="118"/>
      <c r="F57" s="118"/>
      <c r="G57" s="118"/>
      <c r="H57" s="118"/>
      <c r="I57" s="118"/>
      <c r="J57" s="41"/>
    </row>
    <row r="58" spans="1:10" x14ac:dyDescent="0.25">
      <c r="A58" s="41"/>
      <c r="B58" s="118"/>
      <c r="C58" s="118"/>
      <c r="D58" s="118"/>
      <c r="E58" s="118"/>
      <c r="F58" s="118"/>
      <c r="G58" s="118"/>
      <c r="H58" s="118"/>
      <c r="I58" s="118"/>
      <c r="J58" s="41"/>
    </row>
    <row r="59" spans="1:10" x14ac:dyDescent="0.25">
      <c r="A59" s="41"/>
      <c r="B59" s="118"/>
      <c r="C59" s="118"/>
      <c r="D59" s="118"/>
      <c r="E59" s="118"/>
      <c r="F59" s="118"/>
      <c r="G59" s="118"/>
      <c r="H59" s="118"/>
      <c r="I59" s="118"/>
      <c r="J59" s="41"/>
    </row>
    <row r="60" spans="1:10" x14ac:dyDescent="0.25">
      <c r="A60" s="41"/>
      <c r="B60" s="118"/>
      <c r="C60" s="118"/>
      <c r="D60" s="118"/>
      <c r="E60" s="118"/>
      <c r="F60" s="118"/>
      <c r="G60" s="118"/>
      <c r="H60" s="118"/>
      <c r="I60" s="118"/>
      <c r="J60" s="41"/>
    </row>
    <row r="61" spans="1:10" x14ac:dyDescent="0.25">
      <c r="A61" s="41"/>
      <c r="B61" s="118"/>
      <c r="C61" s="118"/>
      <c r="D61" s="118"/>
      <c r="E61" s="118"/>
      <c r="F61" s="118"/>
      <c r="G61" s="118"/>
      <c r="H61" s="118"/>
      <c r="I61" s="118"/>
      <c r="J61" s="41"/>
    </row>
    <row r="62" spans="1:10" x14ac:dyDescent="0.25">
      <c r="A62" s="41"/>
      <c r="B62" s="118"/>
      <c r="C62" s="118"/>
      <c r="D62" s="118"/>
      <c r="E62" s="118"/>
      <c r="F62" s="118"/>
      <c r="G62" s="118"/>
      <c r="H62" s="118"/>
      <c r="I62" s="118"/>
      <c r="J62" s="41"/>
    </row>
    <row r="63" spans="1:10" ht="4.5" customHeight="1" x14ac:dyDescent="0.25">
      <c r="A63" s="41"/>
      <c r="B63" s="41"/>
      <c r="C63" s="41"/>
      <c r="D63" s="41"/>
      <c r="E63" s="41"/>
      <c r="F63" s="41"/>
      <c r="G63" s="41"/>
      <c r="H63" s="41"/>
      <c r="I63" s="41"/>
      <c r="J63" s="41"/>
    </row>
  </sheetData>
  <sheetProtection algorithmName="SHA-512" hashValue="bJ5nCA6ow4nnLvw9RCDebScGDrtnczZsyxYp58VwZHJXO1F3vi2YLc9ANIVIeLa8Qu+gnnyzrjblTcYCTI7vbw==" saltValue="GoS5u15BZCDuIH5YCyQMOw==" spinCount="100000" sheet="1" objects="1" scenarios="1" selectLockedCells="1" selectUnlockedCells="1"/>
  <mergeCells count="1">
    <mergeCell ref="B2:I4"/>
  </mergeCells>
  <dataValidations disablePrompts="1" count="1">
    <dataValidation allowBlank="1" showInputMessage="1" showErrorMessage="1" prompt="Title of this worksheet is in this cell" sqref="B2 C5" xr:uid="{7A2782EB-9AC9-4585-9788-144ED4ADC309}"/>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8F6FE-0804-4C11-9905-6EBFAAAD6918}">
  <sheetPr codeName="Sheet1"/>
  <dimension ref="A1:AD142"/>
  <sheetViews>
    <sheetView showGridLines="0" tabSelected="1" zoomScaleNormal="100" zoomScaleSheetLayoutView="100" workbookViewId="0"/>
  </sheetViews>
  <sheetFormatPr defaultColWidth="0" defaultRowHeight="15" zeroHeight="1" x14ac:dyDescent="0.25"/>
  <cols>
    <col min="1" max="1" width="0.85546875" style="3" customWidth="1"/>
    <col min="2" max="2" width="2.7109375" style="3" customWidth="1"/>
    <col min="3" max="3" width="6.85546875" style="3" customWidth="1"/>
    <col min="4" max="4" width="1" style="3" customWidth="1"/>
    <col min="5" max="5" width="7.5703125" style="3" customWidth="1"/>
    <col min="6" max="8" width="15.28515625" style="3" customWidth="1"/>
    <col min="9" max="9" width="2.7109375" style="3" customWidth="1"/>
    <col min="10" max="10" width="0.85546875" style="3" customWidth="1"/>
    <col min="11" max="12" width="2.7109375" style="3" customWidth="1"/>
    <col min="13" max="13" width="15.28515625" style="3" customWidth="1"/>
    <col min="14" max="14" width="16.7109375" style="3" customWidth="1"/>
    <col min="15" max="15" width="15.28515625" style="3" customWidth="1"/>
    <col min="16" max="16" width="2.7109375" style="3" customWidth="1"/>
    <col min="17" max="17" width="15.28515625" style="3" customWidth="1"/>
    <col min="18" max="18" width="16.7109375" style="3" customWidth="1"/>
    <col min="19" max="19" width="15.28515625" style="3" customWidth="1"/>
    <col min="20" max="21" width="2.7109375" style="3" customWidth="1"/>
    <col min="22" max="22" width="7" style="3" customWidth="1"/>
    <col min="23" max="27" width="15.28515625" style="3" customWidth="1"/>
    <col min="28" max="29" width="2.7109375" style="3" customWidth="1"/>
    <col min="30" max="30" width="0.85546875" style="3" customWidth="1"/>
    <col min="31" max="37" width="9.140625" style="56" hidden="1" customWidth="1"/>
    <col min="38" max="16384" width="9.140625" style="56" hidden="1"/>
  </cols>
  <sheetData>
    <row r="1" spans="1:30" ht="5.0999999999999996" customHeight="1" x14ac:dyDescent="0.25">
      <c r="A1" s="57"/>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row>
    <row r="2" spans="1:30" ht="15.6" customHeight="1" x14ac:dyDescent="0.25">
      <c r="A2" s="41"/>
      <c r="B2" s="117"/>
      <c r="C2" s="117"/>
      <c r="D2" s="117"/>
      <c r="E2" s="134"/>
      <c r="F2" s="134"/>
      <c r="G2" s="134"/>
      <c r="H2" s="134"/>
      <c r="I2" s="134"/>
      <c r="J2" s="41"/>
      <c r="K2" s="118"/>
      <c r="L2" s="118"/>
      <c r="M2" s="118"/>
      <c r="N2" s="118"/>
      <c r="O2" s="118"/>
      <c r="P2" s="118"/>
      <c r="Q2" s="118"/>
      <c r="R2" s="118"/>
      <c r="S2" s="118"/>
      <c r="T2" s="118"/>
      <c r="U2" s="118"/>
      <c r="V2" s="118"/>
      <c r="W2" s="118"/>
      <c r="X2" s="118"/>
      <c r="Y2" s="118"/>
      <c r="Z2" s="118"/>
      <c r="AA2" s="118"/>
      <c r="AB2" s="118"/>
      <c r="AC2" s="118"/>
      <c r="AD2" s="41"/>
    </row>
    <row r="3" spans="1:30" ht="15.6" customHeight="1" x14ac:dyDescent="0.25">
      <c r="A3" s="41"/>
      <c r="B3" s="117"/>
      <c r="C3" s="117"/>
      <c r="D3" s="117"/>
      <c r="E3" s="134"/>
      <c r="F3" s="134"/>
      <c r="G3" s="134"/>
      <c r="H3" s="134"/>
      <c r="I3" s="134"/>
      <c r="J3" s="41"/>
      <c r="K3" s="118"/>
      <c r="L3" s="118"/>
      <c r="M3" s="118"/>
      <c r="N3" s="118"/>
      <c r="O3" s="118"/>
      <c r="P3" s="118"/>
      <c r="Q3" s="118"/>
      <c r="R3" s="118"/>
      <c r="S3" s="118"/>
      <c r="T3" s="118"/>
      <c r="U3" s="118"/>
      <c r="V3" s="118"/>
      <c r="W3" s="118"/>
      <c r="X3" s="118"/>
      <c r="Y3" s="118"/>
      <c r="Z3" s="118"/>
      <c r="AA3" s="118"/>
      <c r="AB3" s="118"/>
      <c r="AC3" s="118"/>
      <c r="AD3" s="41"/>
    </row>
    <row r="4" spans="1:30" ht="15.6" customHeight="1" x14ac:dyDescent="0.25">
      <c r="A4" s="41"/>
      <c r="B4" s="117"/>
      <c r="C4" s="117"/>
      <c r="D4" s="117"/>
      <c r="E4" s="134"/>
      <c r="F4" s="134"/>
      <c r="G4" s="134"/>
      <c r="H4" s="134"/>
      <c r="I4" s="134"/>
      <c r="J4" s="41"/>
      <c r="K4" s="118"/>
      <c r="L4" s="118"/>
      <c r="M4" s="118"/>
      <c r="N4" s="118"/>
      <c r="O4" s="118"/>
      <c r="P4" s="118"/>
      <c r="Q4" s="118"/>
      <c r="R4" s="118"/>
      <c r="S4" s="118"/>
      <c r="T4" s="118"/>
      <c r="U4" s="118"/>
      <c r="V4" s="118"/>
      <c r="W4" s="118"/>
      <c r="X4" s="118"/>
      <c r="Y4" s="118"/>
      <c r="Z4" s="118"/>
      <c r="AA4" s="118"/>
      <c r="AB4" s="118"/>
      <c r="AC4" s="118"/>
      <c r="AD4" s="41"/>
    </row>
    <row r="5" spans="1:30" ht="15.6" customHeight="1" x14ac:dyDescent="0.25">
      <c r="A5" s="41"/>
      <c r="B5" s="117"/>
      <c r="C5" s="117"/>
      <c r="D5" s="117"/>
      <c r="E5" s="134"/>
      <c r="F5" s="134"/>
      <c r="G5" s="134"/>
      <c r="H5" s="134"/>
      <c r="I5" s="134"/>
      <c r="J5" s="43"/>
      <c r="K5" s="120"/>
      <c r="L5" s="120"/>
      <c r="M5" s="120"/>
      <c r="N5" s="118"/>
      <c r="O5" s="118"/>
      <c r="P5" s="118"/>
      <c r="Q5" s="118"/>
      <c r="R5" s="118"/>
      <c r="S5" s="118"/>
      <c r="T5" s="118"/>
      <c r="U5" s="118"/>
      <c r="V5" s="118"/>
      <c r="W5" s="118"/>
      <c r="X5" s="118"/>
      <c r="Y5" s="118"/>
      <c r="Z5" s="118"/>
      <c r="AA5" s="118"/>
      <c r="AB5" s="118"/>
      <c r="AC5" s="118"/>
      <c r="AD5" s="41"/>
    </row>
    <row r="6" spans="1:30" ht="4.5" customHeight="1" x14ac:dyDescent="0.25">
      <c r="A6" s="41"/>
      <c r="B6" s="41"/>
      <c r="C6" s="44"/>
      <c r="D6" s="44"/>
      <c r="E6" s="44"/>
      <c r="F6" s="44"/>
      <c r="G6" s="44"/>
      <c r="H6" s="44"/>
      <c r="I6" s="43"/>
      <c r="J6" s="43"/>
      <c r="K6" s="120"/>
      <c r="L6" s="120"/>
      <c r="M6" s="120"/>
      <c r="N6" s="118"/>
      <c r="O6" s="118"/>
      <c r="P6" s="118"/>
      <c r="Q6" s="118"/>
      <c r="R6" s="118"/>
      <c r="S6" s="118"/>
      <c r="T6" s="118"/>
      <c r="U6" s="118"/>
      <c r="V6" s="118"/>
      <c r="W6" s="118"/>
      <c r="X6" s="118"/>
      <c r="Y6" s="118"/>
      <c r="Z6" s="118"/>
      <c r="AA6" s="118"/>
      <c r="AB6" s="118"/>
      <c r="AC6" s="118"/>
      <c r="AD6" s="41"/>
    </row>
    <row r="7" spans="1:30" ht="15.6" customHeight="1" x14ac:dyDescent="0.25">
      <c r="A7" s="41"/>
      <c r="B7" s="118"/>
      <c r="C7" s="118"/>
      <c r="D7" s="118"/>
      <c r="E7" s="118"/>
      <c r="F7" s="118"/>
      <c r="G7" s="118"/>
      <c r="H7" s="118"/>
      <c r="I7" s="118"/>
      <c r="J7" s="41"/>
      <c r="K7" s="118"/>
      <c r="L7" s="118"/>
      <c r="M7" s="118"/>
      <c r="N7" s="118"/>
      <c r="O7" s="118"/>
      <c r="P7" s="118"/>
      <c r="Q7" s="118"/>
      <c r="R7" s="118"/>
      <c r="S7" s="118"/>
      <c r="T7" s="118"/>
      <c r="U7" s="118"/>
      <c r="V7" s="118"/>
      <c r="W7" s="118"/>
      <c r="X7" s="118"/>
      <c r="Y7" s="118"/>
      <c r="Z7" s="118"/>
      <c r="AA7" s="118"/>
      <c r="AB7" s="118"/>
      <c r="AC7" s="118"/>
      <c r="AD7" s="41"/>
    </row>
    <row r="8" spans="1:30" ht="15.6" customHeight="1" x14ac:dyDescent="0.25">
      <c r="A8" s="41"/>
      <c r="B8" s="118"/>
      <c r="C8" s="118"/>
      <c r="D8" s="118"/>
      <c r="E8" s="118"/>
      <c r="F8" s="118"/>
      <c r="G8" s="118"/>
      <c r="H8" s="118"/>
      <c r="I8" s="118"/>
      <c r="J8" s="43"/>
      <c r="K8" s="120"/>
      <c r="L8" s="120"/>
      <c r="M8" s="120"/>
      <c r="N8" s="118"/>
      <c r="O8" s="118"/>
      <c r="P8" s="118"/>
      <c r="Q8" s="118"/>
      <c r="R8" s="118"/>
      <c r="S8" s="118"/>
      <c r="T8" s="118"/>
      <c r="U8" s="118"/>
      <c r="V8" s="118"/>
      <c r="W8" s="118"/>
      <c r="X8" s="118"/>
      <c r="Y8" s="118"/>
      <c r="Z8" s="118"/>
      <c r="AA8" s="118"/>
      <c r="AB8" s="118"/>
      <c r="AC8" s="118"/>
      <c r="AD8" s="41"/>
    </row>
    <row r="9" spans="1:30" ht="15.6" customHeight="1" x14ac:dyDescent="0.25">
      <c r="A9" s="41"/>
      <c r="B9" s="118"/>
      <c r="C9" s="118"/>
      <c r="D9" s="118"/>
      <c r="E9" s="118"/>
      <c r="F9" s="118"/>
      <c r="G9" s="118"/>
      <c r="H9" s="118"/>
      <c r="I9" s="118"/>
      <c r="J9" s="41"/>
      <c r="K9" s="118"/>
      <c r="L9" s="118"/>
      <c r="M9" s="118"/>
      <c r="N9" s="118"/>
      <c r="O9" s="118"/>
      <c r="P9" s="118"/>
      <c r="Q9" s="118"/>
      <c r="R9" s="118"/>
      <c r="S9" s="118"/>
      <c r="T9" s="118"/>
      <c r="U9" s="118"/>
      <c r="V9" s="118"/>
      <c r="W9" s="118"/>
      <c r="X9" s="118"/>
      <c r="Y9" s="118"/>
      <c r="Z9" s="118"/>
      <c r="AA9" s="118"/>
      <c r="AB9" s="118"/>
      <c r="AC9" s="118"/>
      <c r="AD9" s="41"/>
    </row>
    <row r="10" spans="1:30" ht="15.6" customHeight="1" x14ac:dyDescent="0.25">
      <c r="A10" s="41"/>
      <c r="B10" s="118"/>
      <c r="C10" s="118"/>
      <c r="D10" s="118"/>
      <c r="E10" s="118"/>
      <c r="F10" s="118"/>
      <c r="G10" s="118"/>
      <c r="H10" s="118"/>
      <c r="I10" s="118"/>
      <c r="J10" s="41"/>
      <c r="K10" s="118"/>
      <c r="L10" s="118"/>
      <c r="M10" s="118"/>
      <c r="N10" s="118"/>
      <c r="O10" s="118"/>
      <c r="P10" s="118"/>
      <c r="Q10" s="118"/>
      <c r="R10" s="118"/>
      <c r="S10" s="118"/>
      <c r="T10" s="118"/>
      <c r="U10" s="118"/>
      <c r="V10" s="118"/>
      <c r="W10" s="118"/>
      <c r="X10" s="118"/>
      <c r="Y10" s="118"/>
      <c r="Z10" s="118"/>
      <c r="AA10" s="118"/>
      <c r="AB10" s="118"/>
      <c r="AC10" s="118"/>
      <c r="AD10" s="41"/>
    </row>
    <row r="11" spans="1:30" ht="15.6" customHeight="1" x14ac:dyDescent="0.25">
      <c r="A11" s="41"/>
      <c r="B11" s="119"/>
      <c r="C11" s="40" t="s">
        <v>0</v>
      </c>
      <c r="D11" s="51"/>
      <c r="E11" s="51"/>
      <c r="F11" s="45"/>
      <c r="G11" s="45"/>
      <c r="H11" s="89"/>
      <c r="I11" s="118"/>
      <c r="J11" s="41"/>
      <c r="K11" s="118"/>
      <c r="L11" s="118"/>
      <c r="M11" s="118"/>
      <c r="N11" s="118"/>
      <c r="O11" s="118"/>
      <c r="P11" s="118"/>
      <c r="Q11" s="118"/>
      <c r="R11" s="118"/>
      <c r="S11" s="118"/>
      <c r="T11" s="118"/>
      <c r="U11" s="118"/>
      <c r="V11" s="118"/>
      <c r="W11" s="118"/>
      <c r="X11" s="118"/>
      <c r="Y11" s="118"/>
      <c r="Z11" s="118"/>
      <c r="AA11" s="118"/>
      <c r="AB11" s="118"/>
      <c r="AC11" s="118"/>
      <c r="AD11" s="41"/>
    </row>
    <row r="12" spans="1:30" ht="15.6" customHeight="1" x14ac:dyDescent="0.25">
      <c r="A12" s="41"/>
      <c r="B12" s="119"/>
      <c r="C12" s="90" t="s">
        <v>1</v>
      </c>
      <c r="D12" s="91"/>
      <c r="E12" s="91"/>
      <c r="F12" s="91"/>
      <c r="G12" s="92"/>
      <c r="H12" s="59"/>
      <c r="I12" s="118"/>
      <c r="J12" s="41"/>
      <c r="K12" s="118"/>
      <c r="L12" s="118"/>
      <c r="M12" s="118"/>
      <c r="N12" s="118"/>
      <c r="O12" s="118"/>
      <c r="P12" s="118"/>
      <c r="Q12" s="118"/>
      <c r="R12" s="118"/>
      <c r="S12" s="118"/>
      <c r="T12" s="118"/>
      <c r="U12" s="118"/>
      <c r="V12" s="118"/>
      <c r="W12" s="118"/>
      <c r="X12" s="118"/>
      <c r="Y12" s="118"/>
      <c r="Z12" s="118"/>
      <c r="AA12" s="118"/>
      <c r="AB12" s="118"/>
      <c r="AC12" s="118"/>
      <c r="AD12" s="41"/>
    </row>
    <row r="13" spans="1:30" ht="15.6" customHeight="1" x14ac:dyDescent="0.25">
      <c r="A13" s="41"/>
      <c r="B13" s="119"/>
      <c r="C13" s="90" t="s">
        <v>2</v>
      </c>
      <c r="D13" s="91"/>
      <c r="E13" s="91"/>
      <c r="F13" s="91"/>
      <c r="G13" s="92"/>
      <c r="H13" s="35"/>
      <c r="I13" s="118"/>
      <c r="J13" s="41"/>
      <c r="K13" s="118"/>
      <c r="L13" s="118"/>
      <c r="M13" s="118"/>
      <c r="N13" s="118"/>
      <c r="O13" s="118"/>
      <c r="P13" s="118"/>
      <c r="Q13" s="118"/>
      <c r="R13" s="118"/>
      <c r="S13" s="118"/>
      <c r="T13" s="118"/>
      <c r="U13" s="118"/>
      <c r="V13" s="118"/>
      <c r="W13" s="118"/>
      <c r="X13" s="118"/>
      <c r="Y13" s="118"/>
      <c r="Z13" s="118"/>
      <c r="AA13" s="118"/>
      <c r="AB13" s="118"/>
      <c r="AC13" s="118"/>
      <c r="AD13" s="41"/>
    </row>
    <row r="14" spans="1:30" ht="15.6" customHeight="1" x14ac:dyDescent="0.25">
      <c r="A14" s="41"/>
      <c r="B14" s="119"/>
      <c r="C14" s="90" t="s">
        <v>3</v>
      </c>
      <c r="D14" s="91"/>
      <c r="E14" s="91"/>
      <c r="F14" s="91"/>
      <c r="G14" s="92"/>
      <c r="H14" s="36"/>
      <c r="I14" s="118"/>
      <c r="J14" s="41"/>
      <c r="K14" s="118"/>
      <c r="L14" s="118"/>
      <c r="M14" s="118"/>
      <c r="N14" s="118"/>
      <c r="O14" s="118"/>
      <c r="P14" s="118"/>
      <c r="Q14" s="118"/>
      <c r="R14" s="118"/>
      <c r="S14" s="118"/>
      <c r="T14" s="118"/>
      <c r="U14" s="118"/>
      <c r="V14" s="118"/>
      <c r="W14" s="118"/>
      <c r="X14" s="118"/>
      <c r="Y14" s="118"/>
      <c r="Z14" s="118"/>
      <c r="AA14" s="118"/>
      <c r="AB14" s="118"/>
      <c r="AC14" s="118"/>
      <c r="AD14" s="41"/>
    </row>
    <row r="15" spans="1:30" ht="15.6" customHeight="1" x14ac:dyDescent="0.25">
      <c r="A15" s="41"/>
      <c r="B15" s="118"/>
      <c r="C15" s="90" t="s">
        <v>4</v>
      </c>
      <c r="D15" s="91"/>
      <c r="E15" s="91"/>
      <c r="F15" s="91"/>
      <c r="G15" s="92"/>
      <c r="H15" s="60" t="str">
        <f>'Calculator data'!$C$11</f>
        <v/>
      </c>
      <c r="I15" s="118"/>
      <c r="J15" s="41"/>
      <c r="K15" s="118"/>
      <c r="L15" s="118"/>
      <c r="M15" s="118"/>
      <c r="N15" s="118"/>
      <c r="O15" s="118"/>
      <c r="P15" s="118"/>
      <c r="Q15" s="118"/>
      <c r="R15" s="118"/>
      <c r="S15" s="118"/>
      <c r="T15" s="118"/>
      <c r="U15" s="118"/>
      <c r="V15" s="118"/>
      <c r="W15" s="118"/>
      <c r="X15" s="118"/>
      <c r="Y15" s="118"/>
      <c r="Z15" s="118"/>
      <c r="AA15" s="118"/>
      <c r="AB15" s="118"/>
      <c r="AC15" s="118"/>
      <c r="AD15" s="41"/>
    </row>
    <row r="16" spans="1:30" ht="15.6" customHeight="1" x14ac:dyDescent="0.25">
      <c r="A16" s="41"/>
      <c r="B16" s="118"/>
      <c r="C16" s="129"/>
      <c r="D16" s="129"/>
      <c r="E16" s="129"/>
      <c r="F16" s="129"/>
      <c r="G16" s="129"/>
      <c r="H16" s="129"/>
      <c r="I16" s="118"/>
      <c r="J16" s="41"/>
      <c r="K16" s="118"/>
      <c r="L16" s="118"/>
      <c r="M16" s="118"/>
      <c r="N16" s="118"/>
      <c r="O16" s="118"/>
      <c r="P16" s="118"/>
      <c r="Q16" s="118"/>
      <c r="R16" s="118"/>
      <c r="S16" s="118"/>
      <c r="T16" s="118"/>
      <c r="U16" s="118"/>
      <c r="V16" s="118"/>
      <c r="W16" s="118"/>
      <c r="X16" s="118"/>
      <c r="Y16" s="118"/>
      <c r="Z16" s="118"/>
      <c r="AA16" s="118"/>
      <c r="AB16" s="118"/>
      <c r="AC16" s="118"/>
      <c r="AD16" s="41"/>
    </row>
    <row r="17" spans="1:30" ht="15.6" customHeight="1" x14ac:dyDescent="0.25">
      <c r="A17" s="41"/>
      <c r="B17" s="119"/>
      <c r="C17" s="40" t="s">
        <v>5</v>
      </c>
      <c r="D17" s="51"/>
      <c r="E17" s="51"/>
      <c r="F17" s="45"/>
      <c r="G17" s="45"/>
      <c r="H17" s="46"/>
      <c r="I17" s="118"/>
      <c r="J17" s="41"/>
      <c r="K17" s="118"/>
      <c r="L17" s="118"/>
      <c r="M17" s="118"/>
      <c r="N17" s="118"/>
      <c r="O17" s="118"/>
      <c r="P17" s="118"/>
      <c r="Q17" s="118"/>
      <c r="R17" s="118"/>
      <c r="S17" s="118"/>
      <c r="T17" s="118"/>
      <c r="U17" s="118"/>
      <c r="V17" s="118"/>
      <c r="W17" s="118"/>
      <c r="X17" s="118"/>
      <c r="Y17" s="118"/>
      <c r="Z17" s="118"/>
      <c r="AA17" s="118"/>
      <c r="AB17" s="118"/>
      <c r="AC17" s="118"/>
      <c r="AD17" s="41"/>
    </row>
    <row r="18" spans="1:30" ht="15.6" customHeight="1" x14ac:dyDescent="0.25">
      <c r="A18" s="41"/>
      <c r="B18" s="119"/>
      <c r="C18" s="47" t="s">
        <v>6</v>
      </c>
      <c r="D18" s="121"/>
      <c r="E18" s="121"/>
      <c r="F18" s="48"/>
      <c r="G18" s="48"/>
      <c r="H18" s="49"/>
      <c r="I18" s="118"/>
      <c r="J18" s="41"/>
      <c r="K18" s="118"/>
      <c r="L18" s="118"/>
      <c r="M18" s="118"/>
      <c r="N18" s="118"/>
      <c r="O18" s="118"/>
      <c r="P18" s="118"/>
      <c r="Q18" s="118"/>
      <c r="R18" s="118"/>
      <c r="S18" s="118"/>
      <c r="T18" s="118"/>
      <c r="U18" s="118"/>
      <c r="V18" s="118"/>
      <c r="W18" s="118"/>
      <c r="X18" s="118"/>
      <c r="Y18" s="118"/>
      <c r="Z18" s="118"/>
      <c r="AA18" s="118"/>
      <c r="AB18" s="118"/>
      <c r="AC18" s="118"/>
      <c r="AD18" s="41"/>
    </row>
    <row r="19" spans="1:30" ht="15.6" customHeight="1" x14ac:dyDescent="0.25">
      <c r="A19" s="41"/>
      <c r="B19" s="119"/>
      <c r="C19" s="93" t="s">
        <v>7</v>
      </c>
      <c r="D19" s="122"/>
      <c r="E19" s="122"/>
      <c r="F19" s="94"/>
      <c r="G19" s="92"/>
      <c r="H19" s="35"/>
      <c r="I19" s="118"/>
      <c r="J19" s="41"/>
      <c r="K19" s="118"/>
      <c r="L19" s="118"/>
      <c r="M19" s="118"/>
      <c r="N19" s="118"/>
      <c r="O19" s="118"/>
      <c r="P19" s="118"/>
      <c r="Q19" s="118"/>
      <c r="R19" s="118"/>
      <c r="S19" s="118"/>
      <c r="T19" s="118"/>
      <c r="U19" s="118"/>
      <c r="V19" s="118"/>
      <c r="W19" s="118"/>
      <c r="X19" s="118"/>
      <c r="Y19" s="118"/>
      <c r="Z19" s="118"/>
      <c r="AA19" s="118"/>
      <c r="AB19" s="118"/>
      <c r="AC19" s="118"/>
      <c r="AD19" s="41"/>
    </row>
    <row r="20" spans="1:30" ht="15.6" customHeight="1" x14ac:dyDescent="0.25">
      <c r="A20" s="41"/>
      <c r="B20" s="119"/>
      <c r="C20" s="47" t="s">
        <v>8</v>
      </c>
      <c r="D20" s="121"/>
      <c r="E20" s="121"/>
      <c r="F20" s="48"/>
      <c r="G20" s="48"/>
      <c r="H20" s="50"/>
      <c r="I20" s="118"/>
      <c r="J20" s="41"/>
      <c r="K20" s="118"/>
      <c r="L20" s="118"/>
      <c r="M20" s="118"/>
      <c r="N20" s="118"/>
      <c r="O20" s="118"/>
      <c r="P20" s="118"/>
      <c r="Q20" s="118"/>
      <c r="R20" s="118"/>
      <c r="S20" s="118"/>
      <c r="T20" s="118"/>
      <c r="U20" s="118"/>
      <c r="V20" s="118"/>
      <c r="W20" s="118"/>
      <c r="X20" s="118"/>
      <c r="Y20" s="118"/>
      <c r="Z20" s="118"/>
      <c r="AA20" s="118"/>
      <c r="AB20" s="118"/>
      <c r="AC20" s="118"/>
      <c r="AD20" s="41"/>
    </row>
    <row r="21" spans="1:30" ht="15.6" customHeight="1" x14ac:dyDescent="0.25">
      <c r="A21" s="41"/>
      <c r="B21" s="119"/>
      <c r="C21" s="95" t="s">
        <v>9</v>
      </c>
      <c r="D21" s="95"/>
      <c r="E21" s="95"/>
      <c r="F21" s="96"/>
      <c r="G21" s="97" t="s">
        <v>7</v>
      </c>
      <c r="H21" s="37"/>
      <c r="I21" s="118"/>
      <c r="J21" s="41"/>
      <c r="K21" s="118"/>
      <c r="L21" s="118"/>
      <c r="M21" s="118"/>
      <c r="N21" s="118"/>
      <c r="O21" s="118"/>
      <c r="P21" s="118"/>
      <c r="Q21" s="118"/>
      <c r="R21" s="118"/>
      <c r="S21" s="118"/>
      <c r="T21" s="118"/>
      <c r="U21" s="118"/>
      <c r="V21" s="118"/>
      <c r="W21" s="118"/>
      <c r="X21" s="118"/>
      <c r="Y21" s="118"/>
      <c r="Z21" s="118"/>
      <c r="AA21" s="118"/>
      <c r="AB21" s="118"/>
      <c r="AC21" s="118"/>
      <c r="AD21" s="41"/>
    </row>
    <row r="22" spans="1:30" ht="15.6" customHeight="1" x14ac:dyDescent="0.25">
      <c r="A22" s="41"/>
      <c r="B22" s="119"/>
      <c r="C22" s="98"/>
      <c r="D22" s="123"/>
      <c r="E22" s="123"/>
      <c r="F22" s="99"/>
      <c r="G22" s="97" t="s">
        <v>10</v>
      </c>
      <c r="H22" s="38"/>
      <c r="I22" s="118"/>
      <c r="J22" s="41"/>
      <c r="K22" s="118"/>
      <c r="L22" s="118"/>
      <c r="M22" s="118"/>
      <c r="N22" s="118"/>
      <c r="O22" s="118"/>
      <c r="P22" s="118"/>
      <c r="Q22" s="118"/>
      <c r="R22" s="118"/>
      <c r="S22" s="118"/>
      <c r="T22" s="118"/>
      <c r="U22" s="118"/>
      <c r="V22" s="118"/>
      <c r="W22" s="118"/>
      <c r="X22" s="118"/>
      <c r="Y22" s="118"/>
      <c r="Z22" s="118"/>
      <c r="AA22" s="118"/>
      <c r="AB22" s="118"/>
      <c r="AC22" s="118"/>
      <c r="AD22" s="41"/>
    </row>
    <row r="23" spans="1:30" ht="15.6" customHeight="1" x14ac:dyDescent="0.25">
      <c r="A23" s="41"/>
      <c r="B23" s="119"/>
      <c r="C23" s="95" t="s">
        <v>11</v>
      </c>
      <c r="D23" s="95"/>
      <c r="E23" s="95"/>
      <c r="F23" s="96"/>
      <c r="G23" s="97" t="s">
        <v>7</v>
      </c>
      <c r="H23" s="37"/>
      <c r="I23" s="118"/>
      <c r="J23" s="41"/>
      <c r="K23" s="118"/>
      <c r="L23" s="118"/>
      <c r="M23" s="118"/>
      <c r="N23" s="118"/>
      <c r="O23" s="118"/>
      <c r="P23" s="118"/>
      <c r="Q23" s="118"/>
      <c r="R23" s="118"/>
      <c r="S23" s="118"/>
      <c r="T23" s="118"/>
      <c r="U23" s="118"/>
      <c r="V23" s="118"/>
      <c r="W23" s="118"/>
      <c r="X23" s="118"/>
      <c r="Y23" s="118"/>
      <c r="Z23" s="118"/>
      <c r="AA23" s="118"/>
      <c r="AB23" s="118"/>
      <c r="AC23" s="118"/>
      <c r="AD23" s="41"/>
    </row>
    <row r="24" spans="1:30" ht="15.6" customHeight="1" x14ac:dyDescent="0.25">
      <c r="A24" s="41"/>
      <c r="B24" s="119"/>
      <c r="C24" s="100"/>
      <c r="D24" s="94"/>
      <c r="E24" s="94"/>
      <c r="F24" s="99"/>
      <c r="G24" s="97" t="s">
        <v>10</v>
      </c>
      <c r="H24" s="38"/>
      <c r="I24" s="118"/>
      <c r="J24" s="41"/>
      <c r="K24" s="118"/>
      <c r="L24" s="118"/>
      <c r="M24" s="118"/>
      <c r="N24" s="118"/>
      <c r="O24" s="118"/>
      <c r="P24" s="118"/>
      <c r="Q24" s="118"/>
      <c r="R24" s="118"/>
      <c r="S24" s="118"/>
      <c r="T24" s="118"/>
      <c r="U24" s="118"/>
      <c r="V24" s="118"/>
      <c r="W24" s="118"/>
      <c r="X24" s="118"/>
      <c r="Y24" s="118"/>
      <c r="Z24" s="118"/>
      <c r="AA24" s="118"/>
      <c r="AB24" s="118"/>
      <c r="AC24" s="118"/>
      <c r="AD24" s="41"/>
    </row>
    <row r="25" spans="1:30" ht="15.6" customHeight="1" x14ac:dyDescent="0.25">
      <c r="A25" s="41"/>
      <c r="B25" s="119"/>
      <c r="C25" s="47" t="s">
        <v>12</v>
      </c>
      <c r="D25" s="121"/>
      <c r="E25" s="121"/>
      <c r="F25" s="48"/>
      <c r="G25" s="48"/>
      <c r="H25" s="50"/>
      <c r="I25" s="118"/>
      <c r="J25" s="41"/>
      <c r="K25" s="118"/>
      <c r="L25" s="118"/>
      <c r="M25" s="118"/>
      <c r="N25" s="118"/>
      <c r="O25" s="118"/>
      <c r="P25" s="118"/>
      <c r="Q25" s="118"/>
      <c r="R25" s="118"/>
      <c r="S25" s="118"/>
      <c r="T25" s="118"/>
      <c r="U25" s="118"/>
      <c r="V25" s="118"/>
      <c r="W25" s="118"/>
      <c r="X25" s="118"/>
      <c r="Y25" s="118"/>
      <c r="Z25" s="118"/>
      <c r="AA25" s="118"/>
      <c r="AB25" s="118"/>
      <c r="AC25" s="118"/>
      <c r="AD25" s="41"/>
    </row>
    <row r="26" spans="1:30" ht="15.6" customHeight="1" x14ac:dyDescent="0.25">
      <c r="A26" s="41"/>
      <c r="B26" s="119"/>
      <c r="C26" s="87" t="s">
        <v>7</v>
      </c>
      <c r="D26" s="111"/>
      <c r="E26" s="111"/>
      <c r="F26" s="91"/>
      <c r="G26" s="92"/>
      <c r="H26" s="35"/>
      <c r="I26" s="118"/>
      <c r="J26" s="41"/>
      <c r="K26" s="118"/>
      <c r="L26" s="118"/>
      <c r="M26" s="118"/>
      <c r="N26" s="118"/>
      <c r="O26" s="118"/>
      <c r="P26" s="118"/>
      <c r="Q26" s="118"/>
      <c r="R26" s="118"/>
      <c r="S26" s="118"/>
      <c r="T26" s="118"/>
      <c r="U26" s="118"/>
      <c r="V26" s="118"/>
      <c r="W26" s="118"/>
      <c r="X26" s="118"/>
      <c r="Y26" s="118"/>
      <c r="Z26" s="118"/>
      <c r="AA26" s="118"/>
      <c r="AB26" s="118"/>
      <c r="AC26" s="118"/>
      <c r="AD26" s="41"/>
    </row>
    <row r="27" spans="1:30" ht="15.6" customHeight="1" x14ac:dyDescent="0.25">
      <c r="A27" s="41"/>
      <c r="B27" s="119"/>
      <c r="C27" s="87" t="s">
        <v>13</v>
      </c>
      <c r="D27" s="111"/>
      <c r="E27" s="111"/>
      <c r="F27" s="91"/>
      <c r="G27" s="92"/>
      <c r="H27" s="101"/>
      <c r="I27" s="118"/>
      <c r="J27" s="41"/>
      <c r="K27" s="118"/>
      <c r="L27" s="131" t="s">
        <v>97</v>
      </c>
      <c r="M27" s="132"/>
      <c r="N27" s="132"/>
      <c r="O27" s="133"/>
      <c r="P27" s="118"/>
      <c r="Q27" s="42"/>
      <c r="R27" s="42"/>
      <c r="S27" s="42"/>
      <c r="T27" s="42"/>
      <c r="U27" s="118"/>
      <c r="V27" s="42"/>
      <c r="W27" s="42"/>
      <c r="X27" s="42"/>
      <c r="Y27" s="42"/>
      <c r="Z27" s="42"/>
      <c r="AA27" s="42"/>
      <c r="AB27" s="42"/>
      <c r="AC27" s="118"/>
      <c r="AD27" s="41"/>
    </row>
    <row r="28" spans="1:30" ht="15.6" customHeight="1" x14ac:dyDescent="0.25">
      <c r="A28" s="41"/>
      <c r="B28" s="119"/>
      <c r="C28" s="93" t="s">
        <v>14</v>
      </c>
      <c r="D28" s="122"/>
      <c r="E28" s="122"/>
      <c r="F28" s="94"/>
      <c r="G28" s="99"/>
      <c r="H28" s="38"/>
      <c r="I28" s="118"/>
      <c r="J28" s="41"/>
      <c r="K28" s="118"/>
      <c r="L28" s="87" t="s">
        <v>22</v>
      </c>
      <c r="M28" s="111"/>
      <c r="N28" s="86"/>
      <c r="O28" s="107" t="str">
        <f>'Calculator data'!$C$37</f>
        <v/>
      </c>
      <c r="P28" s="118"/>
      <c r="Q28" s="42"/>
      <c r="R28" s="42"/>
      <c r="S28" s="42"/>
      <c r="T28" s="42"/>
      <c r="U28" s="118"/>
      <c r="V28" s="42"/>
      <c r="W28" s="42"/>
      <c r="X28" s="42"/>
      <c r="Y28" s="42"/>
      <c r="Z28" s="42"/>
      <c r="AA28" s="42"/>
      <c r="AB28" s="42"/>
      <c r="AC28" s="118"/>
      <c r="AD28" s="41"/>
    </row>
    <row r="29" spans="1:30" ht="15.6" customHeight="1" x14ac:dyDescent="0.25">
      <c r="A29" s="41"/>
      <c r="B29" s="119"/>
      <c r="C29" s="47" t="s">
        <v>15</v>
      </c>
      <c r="D29" s="121"/>
      <c r="E29" s="121"/>
      <c r="F29" s="48"/>
      <c r="G29" s="48"/>
      <c r="H29" s="50"/>
      <c r="I29" s="118"/>
      <c r="J29" s="41"/>
      <c r="K29" s="118"/>
      <c r="L29" s="109" t="s">
        <v>16</v>
      </c>
      <c r="M29" s="112"/>
      <c r="N29" s="88"/>
      <c r="O29" s="110" t="str">
        <f>'Calculator data'!$C$39</f>
        <v/>
      </c>
      <c r="P29" s="118"/>
      <c r="Q29" s="42"/>
      <c r="R29" s="42"/>
      <c r="S29" s="42"/>
      <c r="T29" s="42"/>
      <c r="U29" s="118"/>
      <c r="V29" s="42"/>
      <c r="W29" s="42"/>
      <c r="X29" s="42"/>
      <c r="Y29" s="42"/>
      <c r="Z29" s="42"/>
      <c r="AA29" s="42"/>
      <c r="AB29" s="42"/>
      <c r="AC29" s="118"/>
      <c r="AD29" s="41"/>
    </row>
    <row r="30" spans="1:30" ht="15.6" customHeight="1" x14ac:dyDescent="0.25">
      <c r="A30" s="41"/>
      <c r="B30" s="118"/>
      <c r="C30" s="85" t="s">
        <v>16</v>
      </c>
      <c r="D30" s="124"/>
      <c r="E30" s="124"/>
      <c r="F30" s="94"/>
      <c r="G30" s="92"/>
      <c r="H30" s="102" t="str">
        <f>'Calculator data'!$C$28</f>
        <v/>
      </c>
      <c r="I30" s="118"/>
      <c r="J30" s="41"/>
      <c r="K30" s="118"/>
      <c r="L30" s="109" t="s">
        <v>49</v>
      </c>
      <c r="M30" s="112"/>
      <c r="N30" s="88"/>
      <c r="O30" s="110" t="str">
        <f>'Calculator data'!$C$40</f>
        <v/>
      </c>
      <c r="P30" s="118"/>
      <c r="Q30" s="42"/>
      <c r="R30" s="42"/>
      <c r="S30" s="42"/>
      <c r="T30" s="42"/>
      <c r="U30" s="118"/>
      <c r="V30" s="42"/>
      <c r="W30" s="42"/>
      <c r="X30" s="42"/>
      <c r="Y30" s="42"/>
      <c r="Z30" s="42"/>
      <c r="AA30" s="42"/>
      <c r="AB30" s="42"/>
      <c r="AC30" s="118"/>
      <c r="AD30" s="41"/>
    </row>
    <row r="31" spans="1:30" ht="15.6" customHeight="1" x14ac:dyDescent="0.25">
      <c r="A31" s="41"/>
      <c r="B31" s="118"/>
      <c r="C31" s="118"/>
      <c r="D31" s="118"/>
      <c r="E31" s="118"/>
      <c r="F31" s="118"/>
      <c r="G31" s="118"/>
      <c r="H31" s="118"/>
      <c r="I31" s="118"/>
      <c r="J31" s="41"/>
      <c r="K31" s="118"/>
      <c r="L31" s="87" t="s">
        <v>50</v>
      </c>
      <c r="M31" s="111"/>
      <c r="N31" s="86"/>
      <c r="O31" s="107" t="str">
        <f>'Calculator data'!$C$38</f>
        <v/>
      </c>
      <c r="P31" s="118"/>
      <c r="Q31" s="42"/>
      <c r="R31" s="42"/>
      <c r="S31" s="42"/>
      <c r="T31" s="42"/>
      <c r="U31" s="118"/>
      <c r="V31" s="42"/>
      <c r="W31" s="42"/>
      <c r="X31" s="42"/>
      <c r="Y31" s="42"/>
      <c r="Z31" s="42"/>
      <c r="AA31" s="42"/>
      <c r="AB31" s="42"/>
      <c r="AC31" s="118"/>
      <c r="AD31" s="41"/>
    </row>
    <row r="32" spans="1:30" ht="15.6" customHeight="1" x14ac:dyDescent="0.25">
      <c r="A32" s="41"/>
      <c r="B32" s="119"/>
      <c r="C32" s="40" t="s">
        <v>17</v>
      </c>
      <c r="D32" s="51"/>
      <c r="E32" s="51"/>
      <c r="F32" s="51"/>
      <c r="G32" s="51"/>
      <c r="H32" s="46"/>
      <c r="I32" s="118"/>
      <c r="J32" s="41"/>
      <c r="K32" s="118"/>
      <c r="L32" s="87" t="s">
        <v>26</v>
      </c>
      <c r="M32" s="111"/>
      <c r="N32" s="86"/>
      <c r="O32" s="107" t="str">
        <f>'Calculator data'!$C$41</f>
        <v/>
      </c>
      <c r="P32" s="118"/>
      <c r="Q32" s="42"/>
      <c r="R32" s="42"/>
      <c r="S32" s="42"/>
      <c r="T32" s="42"/>
      <c r="U32" s="118"/>
      <c r="V32" s="42"/>
      <c r="W32" s="42"/>
      <c r="X32" s="42"/>
      <c r="Y32" s="42"/>
      <c r="Z32" s="42"/>
      <c r="AA32" s="42"/>
      <c r="AB32" s="42"/>
      <c r="AC32" s="118"/>
      <c r="AD32" s="41"/>
    </row>
    <row r="33" spans="1:30" ht="15.6" customHeight="1" x14ac:dyDescent="0.25">
      <c r="A33" s="41"/>
      <c r="B33" s="119"/>
      <c r="C33" s="103" t="s">
        <v>18</v>
      </c>
      <c r="D33" s="103"/>
      <c r="E33" s="103"/>
      <c r="F33" s="103"/>
      <c r="G33" s="96"/>
      <c r="H33" s="104"/>
      <c r="I33" s="118"/>
      <c r="J33" s="41"/>
      <c r="K33" s="119"/>
      <c r="L33" s="125"/>
      <c r="M33" s="125"/>
      <c r="N33" s="125"/>
      <c r="O33" s="126"/>
      <c r="P33" s="118"/>
      <c r="Q33" s="42"/>
      <c r="R33" s="42"/>
      <c r="S33" s="42"/>
      <c r="T33" s="42"/>
      <c r="U33" s="118"/>
      <c r="V33" s="42"/>
      <c r="W33" s="42"/>
      <c r="X33" s="42"/>
      <c r="Y33" s="42"/>
      <c r="Z33" s="42"/>
      <c r="AA33" s="42"/>
      <c r="AB33" s="42"/>
      <c r="AC33" s="118"/>
      <c r="AD33" s="41"/>
    </row>
    <row r="34" spans="1:30" ht="15.6" customHeight="1" x14ac:dyDescent="0.25">
      <c r="A34" s="41"/>
      <c r="B34" s="119"/>
      <c r="C34" s="90" t="s">
        <v>19</v>
      </c>
      <c r="D34" s="91"/>
      <c r="E34" s="91"/>
      <c r="F34" s="91"/>
      <c r="G34" s="92"/>
      <c r="H34" s="36"/>
      <c r="I34" s="118"/>
      <c r="J34" s="41"/>
      <c r="K34" s="118"/>
      <c r="L34" s="105" t="s">
        <v>93</v>
      </c>
      <c r="M34" s="105"/>
      <c r="N34" s="105"/>
      <c r="O34" s="108" t="str">
        <f>'Calculator data'!$C$42</f>
        <v/>
      </c>
      <c r="P34" s="118"/>
      <c r="Q34" s="42"/>
      <c r="R34" s="42"/>
      <c r="S34" s="42"/>
      <c r="T34" s="42"/>
      <c r="U34" s="118"/>
      <c r="V34" s="42"/>
      <c r="W34" s="42"/>
      <c r="X34" s="42"/>
      <c r="Y34" s="42"/>
      <c r="Z34" s="42"/>
      <c r="AA34" s="42"/>
      <c r="AB34" s="42"/>
      <c r="AC34" s="118"/>
      <c r="AD34" s="41"/>
    </row>
    <row r="35" spans="1:30" ht="15.6" customHeight="1" x14ac:dyDescent="0.25">
      <c r="A35" s="41"/>
      <c r="B35" s="119"/>
      <c r="C35" s="90" t="s">
        <v>20</v>
      </c>
      <c r="D35" s="91"/>
      <c r="E35" s="91"/>
      <c r="F35" s="91"/>
      <c r="G35" s="92"/>
      <c r="H35" s="36"/>
      <c r="I35" s="118"/>
      <c r="J35" s="41"/>
      <c r="K35" s="118"/>
      <c r="L35" s="90" t="s">
        <v>101</v>
      </c>
      <c r="M35" s="91"/>
      <c r="N35" s="127"/>
      <c r="O35" s="128" t="str">
        <f>'Calculator data'!$C$49</f>
        <v/>
      </c>
      <c r="P35" s="118"/>
      <c r="Q35" s="42"/>
      <c r="R35" s="42"/>
      <c r="S35" s="42"/>
      <c r="T35" s="42"/>
      <c r="U35" s="118"/>
      <c r="V35" s="42"/>
      <c r="W35" s="42"/>
      <c r="X35" s="42"/>
      <c r="Y35" s="42"/>
      <c r="Z35" s="42"/>
      <c r="AA35" s="42"/>
      <c r="AB35" s="42"/>
      <c r="AC35" s="118"/>
      <c r="AD35" s="41"/>
    </row>
    <row r="36" spans="1:30" ht="15" customHeight="1" x14ac:dyDescent="0.25">
      <c r="A36" s="41"/>
      <c r="B36" s="118"/>
      <c r="C36" s="118"/>
      <c r="D36" s="118"/>
      <c r="E36" s="118"/>
      <c r="F36" s="118"/>
      <c r="G36" s="118"/>
      <c r="H36" s="118"/>
      <c r="I36" s="118"/>
      <c r="J36" s="41"/>
      <c r="K36" s="118"/>
      <c r="L36" s="118"/>
      <c r="M36" s="118"/>
      <c r="N36" s="118"/>
      <c r="O36" s="118"/>
      <c r="P36" s="118"/>
      <c r="Q36" s="118"/>
      <c r="R36" s="118"/>
      <c r="S36" s="118"/>
      <c r="T36" s="118"/>
      <c r="U36" s="118"/>
      <c r="V36" s="118"/>
      <c r="W36" s="118"/>
      <c r="X36" s="118"/>
      <c r="Y36" s="118"/>
      <c r="Z36" s="118"/>
      <c r="AA36" s="118"/>
      <c r="AB36" s="118"/>
      <c r="AC36" s="118"/>
      <c r="AD36" s="41"/>
    </row>
    <row r="37" spans="1:30" ht="4.5" customHeight="1" x14ac:dyDescent="0.2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row>
    <row r="38" spans="1:30" hidden="1" x14ac:dyDescent="0.25">
      <c r="A38"/>
      <c r="B38"/>
      <c r="C38"/>
      <c r="D38"/>
      <c r="E38"/>
      <c r="F38"/>
      <c r="G38"/>
      <c r="H38"/>
      <c r="I38"/>
      <c r="J38"/>
      <c r="K38"/>
      <c r="L38"/>
      <c r="M38"/>
      <c r="N38"/>
      <c r="O38"/>
      <c r="P38"/>
      <c r="Q38"/>
      <c r="R38"/>
      <c r="S38"/>
      <c r="T38"/>
      <c r="U38"/>
      <c r="V38"/>
      <c r="W38"/>
      <c r="X38"/>
      <c r="Y38"/>
      <c r="Z38"/>
      <c r="AA38"/>
      <c r="AB38"/>
      <c r="AC38"/>
      <c r="AD38"/>
    </row>
    <row r="39" spans="1:30" hidden="1" x14ac:dyDescent="0.25">
      <c r="A39"/>
      <c r="B39"/>
      <c r="C39"/>
      <c r="D39"/>
      <c r="E39"/>
      <c r="F39"/>
      <c r="G39"/>
      <c r="H39"/>
      <c r="I39"/>
      <c r="J39"/>
      <c r="K39"/>
      <c r="L39"/>
      <c r="M39"/>
      <c r="N39"/>
      <c r="O39"/>
      <c r="P39"/>
      <c r="Q39"/>
      <c r="R39"/>
      <c r="S39"/>
      <c r="T39"/>
      <c r="U39"/>
      <c r="V39"/>
      <c r="W39"/>
      <c r="X39"/>
      <c r="Y39"/>
      <c r="Z39"/>
      <c r="AA39"/>
      <c r="AB39"/>
      <c r="AC39"/>
      <c r="AD39"/>
    </row>
    <row r="40" spans="1:30" hidden="1" x14ac:dyDescent="0.25">
      <c r="P40"/>
      <c r="Q40"/>
      <c r="R40"/>
      <c r="S40"/>
      <c r="T40"/>
      <c r="U40"/>
      <c r="V40"/>
      <c r="W40"/>
      <c r="X40"/>
      <c r="Y40"/>
      <c r="Z40"/>
      <c r="AA40"/>
      <c r="AB40"/>
      <c r="AC40"/>
    </row>
    <row r="41" spans="1:30" hidden="1" x14ac:dyDescent="0.25">
      <c r="F41"/>
      <c r="G41"/>
      <c r="H41"/>
      <c r="I41"/>
      <c r="J41"/>
      <c r="K41"/>
      <c r="L41"/>
      <c r="M41"/>
      <c r="N41"/>
      <c r="P41"/>
      <c r="Q41"/>
      <c r="R41"/>
      <c r="S41"/>
      <c r="T41"/>
      <c r="U41"/>
      <c r="V41"/>
      <c r="W41"/>
      <c r="X41"/>
      <c r="Y41"/>
      <c r="Z41"/>
      <c r="AA41"/>
      <c r="AB41"/>
      <c r="AC41"/>
    </row>
    <row r="42" spans="1:30" hidden="1" x14ac:dyDescent="0.25">
      <c r="F42"/>
      <c r="G42"/>
      <c r="H42"/>
      <c r="I42"/>
      <c r="J42"/>
      <c r="K42"/>
      <c r="L42"/>
      <c r="M42"/>
      <c r="N42"/>
      <c r="P42"/>
      <c r="Q42"/>
      <c r="R42"/>
      <c r="S42"/>
      <c r="T42"/>
      <c r="U42"/>
      <c r="V42"/>
      <c r="W42"/>
      <c r="X42"/>
      <c r="Y42"/>
      <c r="Z42"/>
      <c r="AA42"/>
      <c r="AB42"/>
      <c r="AC42"/>
    </row>
    <row r="43" spans="1:30" hidden="1" x14ac:dyDescent="0.25">
      <c r="F43"/>
      <c r="G43"/>
      <c r="H43"/>
      <c r="I43"/>
      <c r="J43"/>
      <c r="K43"/>
      <c r="L43"/>
      <c r="M43"/>
      <c r="N43"/>
      <c r="P43"/>
      <c r="Q43"/>
      <c r="R43"/>
      <c r="S43"/>
      <c r="T43"/>
      <c r="U43"/>
      <c r="V43"/>
      <c r="W43"/>
      <c r="X43"/>
      <c r="Y43"/>
      <c r="Z43"/>
      <c r="AA43"/>
      <c r="AB43"/>
      <c r="AC43"/>
    </row>
    <row r="44" spans="1:30" hidden="1" x14ac:dyDescent="0.25">
      <c r="F44"/>
      <c r="G44"/>
      <c r="H44"/>
      <c r="I44"/>
      <c r="J44"/>
      <c r="K44"/>
      <c r="L44"/>
      <c r="M44"/>
      <c r="N44"/>
      <c r="P44"/>
      <c r="Q44"/>
      <c r="R44"/>
      <c r="S44"/>
      <c r="T44"/>
      <c r="U44"/>
      <c r="V44"/>
      <c r="W44"/>
      <c r="X44"/>
      <c r="Y44"/>
      <c r="Z44"/>
      <c r="AA44"/>
      <c r="AB44"/>
      <c r="AC44"/>
    </row>
    <row r="45" spans="1:30" hidden="1" x14ac:dyDescent="0.25">
      <c r="F45"/>
      <c r="G45"/>
      <c r="H45"/>
      <c r="I45"/>
      <c r="J45"/>
      <c r="K45"/>
      <c r="L45"/>
      <c r="M45"/>
      <c r="N45"/>
      <c r="P45"/>
      <c r="Q45"/>
      <c r="R45"/>
      <c r="S45"/>
      <c r="T45"/>
      <c r="U45"/>
      <c r="V45"/>
      <c r="W45"/>
      <c r="X45"/>
      <c r="Y45"/>
      <c r="Z45"/>
      <c r="AA45"/>
      <c r="AB45"/>
      <c r="AC45"/>
    </row>
    <row r="46" spans="1:30" hidden="1" x14ac:dyDescent="0.25">
      <c r="C46"/>
      <c r="D46"/>
      <c r="E46"/>
      <c r="F46"/>
      <c r="G46"/>
      <c r="H46"/>
      <c r="I46"/>
      <c r="J46"/>
      <c r="K46"/>
      <c r="L46"/>
      <c r="M46"/>
      <c r="N46"/>
      <c r="P46"/>
      <c r="Q46"/>
      <c r="R46"/>
      <c r="S46"/>
      <c r="T46"/>
      <c r="U46"/>
      <c r="V46"/>
      <c r="W46"/>
      <c r="X46"/>
      <c r="Y46"/>
      <c r="Z46"/>
      <c r="AA46"/>
      <c r="AB46"/>
      <c r="AC46"/>
    </row>
    <row r="47" spans="1:30" hidden="1" x14ac:dyDescent="0.25">
      <c r="F47"/>
      <c r="G47"/>
      <c r="H47"/>
      <c r="I47"/>
      <c r="J47"/>
      <c r="K47"/>
      <c r="L47"/>
      <c r="M47"/>
      <c r="N47"/>
      <c r="P47"/>
      <c r="Q47"/>
      <c r="R47"/>
      <c r="S47"/>
      <c r="T47"/>
      <c r="U47"/>
      <c r="V47"/>
      <c r="W47"/>
      <c r="X47"/>
      <c r="Y47"/>
      <c r="Z47"/>
      <c r="AA47"/>
      <c r="AB47"/>
      <c r="AC47"/>
    </row>
    <row r="48" spans="1:30" hidden="1" x14ac:dyDescent="0.25">
      <c r="F48"/>
      <c r="G48"/>
      <c r="H48"/>
      <c r="I48"/>
      <c r="J48"/>
      <c r="K48"/>
      <c r="L48"/>
      <c r="M48"/>
      <c r="N48"/>
      <c r="P48"/>
      <c r="Q48"/>
      <c r="R48"/>
      <c r="S48"/>
      <c r="T48"/>
      <c r="U48"/>
      <c r="V48"/>
      <c r="W48"/>
      <c r="X48"/>
      <c r="Y48"/>
      <c r="Z48"/>
      <c r="AA48"/>
      <c r="AB48"/>
      <c r="AC48"/>
    </row>
    <row r="49" spans="3:29" hidden="1" x14ac:dyDescent="0.25">
      <c r="F49"/>
      <c r="G49"/>
      <c r="H49"/>
      <c r="I49"/>
      <c r="J49"/>
      <c r="K49"/>
      <c r="L49"/>
      <c r="M49"/>
      <c r="N49"/>
      <c r="P49"/>
      <c r="Q49"/>
      <c r="R49"/>
      <c r="S49"/>
      <c r="T49"/>
      <c r="U49"/>
      <c r="V49"/>
      <c r="W49"/>
      <c r="X49"/>
      <c r="Y49"/>
      <c r="Z49"/>
      <c r="AA49"/>
      <c r="AB49"/>
      <c r="AC49"/>
    </row>
    <row r="50" spans="3:29" hidden="1" x14ac:dyDescent="0.25">
      <c r="F50"/>
      <c r="G50"/>
      <c r="H50"/>
      <c r="I50"/>
      <c r="J50"/>
      <c r="K50"/>
      <c r="L50"/>
      <c r="M50"/>
      <c r="N50"/>
      <c r="P50"/>
      <c r="Q50"/>
      <c r="R50"/>
      <c r="S50"/>
      <c r="T50"/>
      <c r="U50"/>
      <c r="V50"/>
      <c r="W50"/>
      <c r="X50"/>
      <c r="Y50"/>
      <c r="Z50"/>
      <c r="AA50"/>
      <c r="AB50"/>
      <c r="AC50"/>
    </row>
    <row r="51" spans="3:29" hidden="1" x14ac:dyDescent="0.25">
      <c r="P51"/>
      <c r="Q51"/>
      <c r="R51"/>
      <c r="S51"/>
      <c r="T51"/>
      <c r="U51"/>
      <c r="V51"/>
      <c r="W51"/>
      <c r="X51"/>
      <c r="Y51"/>
      <c r="Z51"/>
      <c r="AA51"/>
      <c r="AB51"/>
      <c r="AC51"/>
    </row>
    <row r="52" spans="3:29" hidden="1" x14ac:dyDescent="0.25">
      <c r="P52"/>
      <c r="Q52"/>
      <c r="R52"/>
      <c r="S52"/>
      <c r="T52"/>
      <c r="U52"/>
      <c r="V52"/>
      <c r="W52"/>
      <c r="X52"/>
      <c r="Y52"/>
      <c r="Z52"/>
      <c r="AA52"/>
      <c r="AB52"/>
      <c r="AC52"/>
    </row>
    <row r="53" spans="3:29" hidden="1" x14ac:dyDescent="0.25">
      <c r="O53"/>
      <c r="P53"/>
      <c r="Q53"/>
      <c r="R53"/>
      <c r="S53"/>
      <c r="T53"/>
      <c r="U53"/>
      <c r="V53"/>
      <c r="W53"/>
      <c r="X53"/>
      <c r="Y53"/>
      <c r="Z53"/>
      <c r="AA53"/>
      <c r="AB53"/>
      <c r="AC53"/>
    </row>
    <row r="54" spans="3:29" hidden="1" x14ac:dyDescent="0.25">
      <c r="O54"/>
      <c r="P54"/>
      <c r="Q54"/>
      <c r="R54"/>
      <c r="S54"/>
      <c r="T54"/>
      <c r="U54"/>
      <c r="V54"/>
      <c r="W54"/>
      <c r="X54"/>
      <c r="Y54"/>
      <c r="Z54"/>
      <c r="AA54"/>
      <c r="AB54"/>
      <c r="AC54"/>
    </row>
    <row r="55" spans="3:29" hidden="1" x14ac:dyDescent="0.25">
      <c r="C55"/>
      <c r="D55"/>
      <c r="E55"/>
      <c r="F55"/>
      <c r="G55"/>
      <c r="H55"/>
      <c r="I55"/>
      <c r="J55"/>
      <c r="K55"/>
      <c r="L55"/>
      <c r="M55"/>
      <c r="O55"/>
      <c r="P55"/>
      <c r="Q55"/>
      <c r="R55"/>
      <c r="S55"/>
      <c r="T55"/>
      <c r="U55"/>
      <c r="V55"/>
      <c r="W55"/>
      <c r="X55"/>
      <c r="Y55"/>
      <c r="Z55"/>
      <c r="AA55"/>
      <c r="AB55"/>
      <c r="AC55"/>
    </row>
    <row r="56" spans="3:29" hidden="1" x14ac:dyDescent="0.25">
      <c r="C56"/>
      <c r="D56"/>
      <c r="E56"/>
      <c r="F56"/>
      <c r="G56"/>
      <c r="H56"/>
      <c r="O56"/>
      <c r="P56"/>
      <c r="Q56"/>
      <c r="R56"/>
      <c r="S56"/>
      <c r="T56"/>
      <c r="U56"/>
      <c r="V56"/>
      <c r="W56"/>
      <c r="X56"/>
      <c r="Y56"/>
      <c r="Z56"/>
      <c r="AA56"/>
      <c r="AB56"/>
      <c r="AC56"/>
    </row>
    <row r="57" spans="3:29" hidden="1" x14ac:dyDescent="0.25">
      <c r="C57"/>
      <c r="D57"/>
      <c r="E57"/>
      <c r="F57"/>
      <c r="G57"/>
      <c r="H57"/>
      <c r="O57"/>
      <c r="P57"/>
      <c r="Q57"/>
      <c r="R57"/>
      <c r="S57"/>
      <c r="T57"/>
      <c r="U57"/>
      <c r="V57"/>
      <c r="W57"/>
      <c r="X57"/>
      <c r="Y57"/>
      <c r="Z57"/>
      <c r="AA57"/>
      <c r="AB57"/>
      <c r="AC57"/>
    </row>
    <row r="58" spans="3:29" hidden="1" x14ac:dyDescent="0.25">
      <c r="C58"/>
      <c r="D58"/>
      <c r="E58"/>
      <c r="F58"/>
      <c r="G58"/>
      <c r="H58"/>
      <c r="O58"/>
      <c r="P58"/>
      <c r="Q58"/>
      <c r="R58"/>
      <c r="S58"/>
      <c r="T58"/>
      <c r="U58"/>
      <c r="V58"/>
      <c r="W58"/>
      <c r="X58"/>
      <c r="Y58"/>
      <c r="Z58"/>
      <c r="AA58"/>
      <c r="AB58"/>
      <c r="AC58"/>
    </row>
    <row r="59" spans="3:29" hidden="1" x14ac:dyDescent="0.25">
      <c r="C59"/>
      <c r="D59"/>
      <c r="E59"/>
      <c r="F59"/>
      <c r="G59"/>
      <c r="H59"/>
      <c r="O59"/>
      <c r="P59"/>
      <c r="Q59"/>
      <c r="R59"/>
      <c r="S59"/>
      <c r="T59"/>
      <c r="U59"/>
      <c r="V59"/>
      <c r="W59"/>
      <c r="X59"/>
      <c r="Y59"/>
      <c r="Z59"/>
      <c r="AA59"/>
      <c r="AB59"/>
      <c r="AC59"/>
    </row>
    <row r="60" spans="3:29" hidden="1" x14ac:dyDescent="0.25">
      <c r="C60"/>
      <c r="D60"/>
      <c r="E60"/>
      <c r="F60"/>
      <c r="G60"/>
      <c r="H60"/>
      <c r="O60"/>
      <c r="P60"/>
      <c r="Q60"/>
      <c r="R60"/>
      <c r="S60"/>
      <c r="T60"/>
      <c r="U60"/>
      <c r="V60"/>
      <c r="W60"/>
      <c r="X60"/>
      <c r="Y60"/>
      <c r="Z60"/>
      <c r="AA60"/>
      <c r="AB60"/>
      <c r="AC60"/>
    </row>
    <row r="61" spans="3:29" hidden="1" x14ac:dyDescent="0.25">
      <c r="C61"/>
      <c r="D61"/>
      <c r="E61"/>
      <c r="F61"/>
      <c r="G61"/>
      <c r="H61"/>
      <c r="O61"/>
      <c r="P61"/>
      <c r="Q61"/>
      <c r="R61"/>
      <c r="S61"/>
      <c r="T61"/>
      <c r="U61"/>
      <c r="V61"/>
      <c r="W61"/>
      <c r="X61"/>
      <c r="Y61"/>
      <c r="Z61"/>
      <c r="AA61"/>
      <c r="AB61"/>
      <c r="AC61"/>
    </row>
    <row r="62" spans="3:29" hidden="1" x14ac:dyDescent="0.25">
      <c r="C62"/>
      <c r="D62"/>
      <c r="E62"/>
      <c r="F62"/>
      <c r="G62"/>
      <c r="H62"/>
      <c r="O62"/>
      <c r="P62"/>
      <c r="Q62"/>
      <c r="R62"/>
      <c r="S62"/>
      <c r="T62"/>
      <c r="U62"/>
      <c r="V62"/>
      <c r="W62"/>
      <c r="X62"/>
      <c r="Y62"/>
      <c r="Z62"/>
      <c r="AA62"/>
      <c r="AB62"/>
      <c r="AC62"/>
    </row>
    <row r="63" spans="3:29" hidden="1" x14ac:dyDescent="0.25">
      <c r="C63"/>
      <c r="D63"/>
      <c r="E63"/>
      <c r="F63"/>
      <c r="G63"/>
      <c r="H63"/>
      <c r="O63"/>
      <c r="P63"/>
      <c r="Q63"/>
      <c r="R63"/>
      <c r="S63"/>
      <c r="T63"/>
      <c r="U63"/>
      <c r="V63"/>
      <c r="W63"/>
      <c r="X63"/>
      <c r="Y63"/>
      <c r="Z63"/>
      <c r="AA63"/>
      <c r="AB63"/>
      <c r="AC63"/>
    </row>
    <row r="64" spans="3:29" hidden="1" x14ac:dyDescent="0.25">
      <c r="C64"/>
      <c r="D64"/>
      <c r="E64"/>
      <c r="F64"/>
      <c r="G64"/>
      <c r="H64"/>
      <c r="O64"/>
      <c r="P64"/>
      <c r="Q64"/>
      <c r="R64"/>
      <c r="S64"/>
      <c r="T64"/>
      <c r="U64"/>
      <c r="V64"/>
      <c r="W64"/>
      <c r="X64"/>
      <c r="Y64"/>
      <c r="Z64"/>
      <c r="AA64"/>
      <c r="AB64"/>
      <c r="AC64"/>
    </row>
    <row r="65" spans="3:29" hidden="1" x14ac:dyDescent="0.25">
      <c r="C65"/>
      <c r="D65"/>
      <c r="E65"/>
      <c r="F65"/>
      <c r="G65"/>
      <c r="H65"/>
      <c r="O65"/>
      <c r="P65"/>
      <c r="Q65"/>
      <c r="R65"/>
      <c r="S65"/>
      <c r="T65"/>
      <c r="U65"/>
      <c r="V65"/>
      <c r="W65"/>
      <c r="X65"/>
      <c r="Y65"/>
      <c r="Z65"/>
      <c r="AA65"/>
      <c r="AB65"/>
      <c r="AC65"/>
    </row>
    <row r="66" spans="3:29" hidden="1" x14ac:dyDescent="0.25">
      <c r="C66"/>
      <c r="D66"/>
      <c r="E66"/>
      <c r="F66"/>
      <c r="G66"/>
      <c r="H66"/>
      <c r="O66"/>
      <c r="P66"/>
      <c r="Q66"/>
      <c r="R66"/>
      <c r="S66"/>
      <c r="T66"/>
      <c r="U66"/>
      <c r="V66"/>
      <c r="W66"/>
      <c r="X66"/>
      <c r="Y66"/>
      <c r="Z66"/>
      <c r="AA66"/>
      <c r="AB66"/>
      <c r="AC66"/>
    </row>
    <row r="67" spans="3:29" hidden="1" x14ac:dyDescent="0.25">
      <c r="C67"/>
      <c r="D67"/>
      <c r="E67"/>
      <c r="F67"/>
      <c r="G67"/>
      <c r="H67"/>
      <c r="O67"/>
      <c r="P67"/>
      <c r="Q67"/>
      <c r="R67"/>
      <c r="S67"/>
      <c r="T67"/>
      <c r="U67"/>
      <c r="V67"/>
      <c r="W67"/>
      <c r="X67"/>
      <c r="Y67"/>
      <c r="Z67"/>
      <c r="AA67"/>
      <c r="AB67"/>
      <c r="AC67"/>
    </row>
    <row r="68" spans="3:29" hidden="1" x14ac:dyDescent="0.25">
      <c r="C68"/>
      <c r="D68"/>
      <c r="E68"/>
      <c r="F68"/>
      <c r="G68"/>
      <c r="H68"/>
      <c r="O68"/>
      <c r="P68"/>
      <c r="Q68"/>
      <c r="R68"/>
      <c r="S68"/>
      <c r="T68"/>
      <c r="U68"/>
      <c r="V68"/>
      <c r="W68"/>
      <c r="X68"/>
      <c r="Y68"/>
      <c r="Z68"/>
      <c r="AA68"/>
      <c r="AB68"/>
      <c r="AC68"/>
    </row>
    <row r="69" spans="3:29" hidden="1" x14ac:dyDescent="0.25">
      <c r="C69"/>
      <c r="D69"/>
      <c r="E69"/>
      <c r="F69"/>
      <c r="G69"/>
      <c r="H69"/>
      <c r="O69"/>
      <c r="P69"/>
      <c r="Q69"/>
      <c r="R69"/>
      <c r="S69"/>
      <c r="T69"/>
      <c r="U69"/>
      <c r="V69"/>
      <c r="W69"/>
      <c r="X69"/>
      <c r="Y69"/>
      <c r="Z69"/>
      <c r="AA69"/>
      <c r="AB69"/>
      <c r="AC69"/>
    </row>
    <row r="70" spans="3:29" hidden="1" x14ac:dyDescent="0.25">
      <c r="C70"/>
      <c r="D70"/>
      <c r="E70"/>
      <c r="F70"/>
      <c r="G70"/>
      <c r="H70"/>
      <c r="O70"/>
      <c r="P70"/>
      <c r="Q70"/>
      <c r="R70"/>
      <c r="S70"/>
      <c r="T70"/>
      <c r="U70"/>
      <c r="V70"/>
      <c r="W70"/>
      <c r="X70"/>
      <c r="Y70"/>
      <c r="Z70"/>
      <c r="AA70"/>
      <c r="AB70"/>
      <c r="AC70"/>
    </row>
    <row r="71" spans="3:29" hidden="1" x14ac:dyDescent="0.25">
      <c r="C71"/>
      <c r="D71"/>
      <c r="E71"/>
      <c r="F71"/>
      <c r="G71"/>
      <c r="H71"/>
      <c r="O71"/>
      <c r="P71"/>
      <c r="Q71"/>
      <c r="R71"/>
      <c r="S71"/>
      <c r="T71"/>
      <c r="U71"/>
      <c r="V71"/>
      <c r="W71"/>
      <c r="X71"/>
      <c r="Y71"/>
      <c r="Z71"/>
      <c r="AA71"/>
      <c r="AB71"/>
      <c r="AC71"/>
    </row>
    <row r="72" spans="3:29" hidden="1" x14ac:dyDescent="0.25">
      <c r="C72"/>
      <c r="D72"/>
      <c r="E72"/>
      <c r="F72"/>
      <c r="G72"/>
      <c r="H72"/>
      <c r="O72"/>
      <c r="P72"/>
      <c r="Q72"/>
      <c r="R72"/>
      <c r="S72"/>
      <c r="T72"/>
      <c r="U72"/>
      <c r="V72"/>
      <c r="W72"/>
      <c r="X72"/>
      <c r="Y72"/>
      <c r="Z72"/>
      <c r="AA72"/>
      <c r="AB72"/>
      <c r="AC72"/>
    </row>
    <row r="73" spans="3:29" hidden="1" x14ac:dyDescent="0.25">
      <c r="C73"/>
      <c r="D73"/>
      <c r="E73"/>
      <c r="F73"/>
      <c r="G73"/>
      <c r="H73"/>
      <c r="O73"/>
      <c r="P73"/>
      <c r="Q73"/>
      <c r="R73"/>
      <c r="S73"/>
      <c r="T73"/>
      <c r="U73"/>
      <c r="V73"/>
      <c r="W73"/>
      <c r="X73"/>
      <c r="Y73"/>
      <c r="Z73"/>
      <c r="AA73"/>
      <c r="AB73"/>
      <c r="AC73"/>
    </row>
    <row r="74" spans="3:29" hidden="1" x14ac:dyDescent="0.25">
      <c r="C74"/>
      <c r="D74"/>
      <c r="E74"/>
      <c r="F74"/>
      <c r="G74"/>
      <c r="H74"/>
      <c r="O74"/>
      <c r="P74"/>
      <c r="Q74"/>
      <c r="R74"/>
      <c r="S74"/>
      <c r="T74"/>
      <c r="U74"/>
      <c r="V74"/>
      <c r="W74"/>
      <c r="X74"/>
      <c r="Y74"/>
      <c r="Z74"/>
      <c r="AA74"/>
      <c r="AB74"/>
      <c r="AC74"/>
    </row>
    <row r="75" spans="3:29" hidden="1" x14ac:dyDescent="0.25">
      <c r="C75"/>
      <c r="D75"/>
      <c r="E75"/>
      <c r="F75"/>
      <c r="G75"/>
      <c r="H75"/>
      <c r="O75"/>
      <c r="P75"/>
      <c r="Q75"/>
      <c r="R75"/>
      <c r="S75"/>
      <c r="T75"/>
      <c r="U75"/>
      <c r="V75"/>
      <c r="W75"/>
      <c r="X75"/>
      <c r="Y75"/>
      <c r="Z75"/>
      <c r="AA75"/>
      <c r="AB75"/>
      <c r="AC75"/>
    </row>
    <row r="76" spans="3:29" hidden="1" x14ac:dyDescent="0.25">
      <c r="C76"/>
      <c r="D76"/>
      <c r="E76"/>
      <c r="F76"/>
      <c r="G76"/>
      <c r="H76"/>
      <c r="O76"/>
      <c r="P76"/>
      <c r="Q76"/>
      <c r="R76"/>
      <c r="S76"/>
      <c r="T76"/>
      <c r="U76"/>
      <c r="V76"/>
      <c r="W76"/>
      <c r="X76"/>
      <c r="Y76"/>
      <c r="Z76"/>
      <c r="AA76"/>
      <c r="AB76"/>
      <c r="AC76"/>
    </row>
    <row r="77" spans="3:29" hidden="1" x14ac:dyDescent="0.25">
      <c r="O77"/>
      <c r="P77"/>
      <c r="Q77"/>
      <c r="R77"/>
      <c r="S77"/>
      <c r="T77"/>
      <c r="U77"/>
      <c r="V77"/>
      <c r="W77"/>
      <c r="X77"/>
      <c r="Y77"/>
      <c r="Z77"/>
      <c r="AA77"/>
      <c r="AB77"/>
      <c r="AC77"/>
    </row>
    <row r="78" spans="3:29" hidden="1" x14ac:dyDescent="0.25">
      <c r="O78"/>
      <c r="P78"/>
      <c r="Q78"/>
      <c r="R78"/>
      <c r="S78"/>
      <c r="T78"/>
      <c r="U78"/>
      <c r="V78"/>
      <c r="W78"/>
      <c r="X78"/>
      <c r="Y78"/>
      <c r="Z78"/>
      <c r="AA78"/>
      <c r="AB78"/>
      <c r="AC78"/>
    </row>
    <row r="79" spans="3:29" hidden="1" x14ac:dyDescent="0.25">
      <c r="O79"/>
      <c r="P79"/>
      <c r="Q79"/>
      <c r="R79"/>
      <c r="S79"/>
      <c r="T79"/>
      <c r="U79"/>
      <c r="V79"/>
      <c r="W79"/>
      <c r="X79"/>
      <c r="Y79"/>
      <c r="Z79"/>
      <c r="AA79"/>
      <c r="AB79"/>
      <c r="AC79"/>
    </row>
    <row r="80" spans="3:29" hidden="1" x14ac:dyDescent="0.25">
      <c r="O80"/>
      <c r="P80"/>
      <c r="Q80"/>
      <c r="R80"/>
      <c r="S80"/>
      <c r="T80"/>
      <c r="U80"/>
      <c r="V80"/>
      <c r="W80"/>
      <c r="X80"/>
      <c r="Y80"/>
      <c r="Z80"/>
      <c r="AA80"/>
      <c r="AB80"/>
      <c r="AC80"/>
    </row>
    <row r="81" spans="1:29" hidden="1" x14ac:dyDescent="0.25">
      <c r="O81"/>
      <c r="P81"/>
      <c r="Q81"/>
      <c r="R81"/>
      <c r="S81"/>
      <c r="T81"/>
      <c r="U81"/>
      <c r="V81"/>
      <c r="W81"/>
      <c r="X81"/>
      <c r="Y81"/>
      <c r="Z81"/>
      <c r="AA81"/>
      <c r="AB81"/>
      <c r="AC81"/>
    </row>
    <row r="82" spans="1:29" hidden="1" x14ac:dyDescent="0.25">
      <c r="O82"/>
      <c r="P82"/>
      <c r="Q82"/>
      <c r="R82"/>
      <c r="S82"/>
      <c r="T82"/>
      <c r="U82"/>
      <c r="V82"/>
      <c r="W82"/>
      <c r="X82"/>
      <c r="Y82"/>
      <c r="Z82"/>
      <c r="AA82"/>
      <c r="AB82"/>
      <c r="AC82"/>
    </row>
    <row r="83" spans="1:29" hidden="1" x14ac:dyDescent="0.25">
      <c r="O83"/>
      <c r="P83"/>
      <c r="Q83"/>
      <c r="R83"/>
      <c r="S83"/>
      <c r="T83"/>
      <c r="U83"/>
      <c r="V83"/>
      <c r="W83"/>
      <c r="X83"/>
      <c r="Y83"/>
      <c r="Z83"/>
      <c r="AA83"/>
      <c r="AB83"/>
      <c r="AC83"/>
    </row>
    <row r="84" spans="1:29" hidden="1" x14ac:dyDescent="0.25">
      <c r="O84"/>
      <c r="P84"/>
      <c r="Q84"/>
      <c r="R84"/>
      <c r="S84"/>
      <c r="T84"/>
      <c r="U84"/>
      <c r="V84"/>
      <c r="W84"/>
      <c r="X84"/>
      <c r="Y84"/>
      <c r="Z84"/>
      <c r="AA84"/>
      <c r="AB84"/>
      <c r="AC84"/>
    </row>
    <row r="85" spans="1:29" hidden="1" x14ac:dyDescent="0.25">
      <c r="O85"/>
      <c r="P85"/>
      <c r="Q85"/>
      <c r="R85"/>
      <c r="S85"/>
      <c r="T85"/>
      <c r="U85"/>
      <c r="V85"/>
      <c r="W85"/>
      <c r="X85"/>
      <c r="Y85"/>
      <c r="Z85"/>
      <c r="AA85"/>
      <c r="AB85"/>
      <c r="AC85"/>
    </row>
    <row r="86" spans="1:29" hidden="1" x14ac:dyDescent="0.25">
      <c r="O86"/>
      <c r="P86"/>
      <c r="Q86"/>
      <c r="R86"/>
      <c r="S86"/>
      <c r="T86"/>
      <c r="U86"/>
      <c r="V86"/>
      <c r="W86"/>
      <c r="X86"/>
      <c r="Y86"/>
      <c r="Z86"/>
      <c r="AA86"/>
      <c r="AB86"/>
      <c r="AC86"/>
    </row>
    <row r="87" spans="1:29" hidden="1" x14ac:dyDescent="0.25">
      <c r="O87"/>
      <c r="P87"/>
      <c r="Q87"/>
      <c r="R87"/>
      <c r="S87"/>
      <c r="T87"/>
      <c r="U87"/>
      <c r="V87"/>
      <c r="W87"/>
      <c r="X87"/>
      <c r="Y87"/>
      <c r="Z87"/>
      <c r="AA87"/>
      <c r="AB87"/>
      <c r="AC87"/>
    </row>
    <row r="88" spans="1:29" hidden="1" x14ac:dyDescent="0.25">
      <c r="O88"/>
      <c r="P88"/>
      <c r="Q88"/>
      <c r="R88"/>
      <c r="S88"/>
      <c r="T88"/>
      <c r="U88"/>
      <c r="V88"/>
      <c r="W88"/>
      <c r="X88"/>
      <c r="Y88"/>
      <c r="Z88"/>
      <c r="AA88"/>
      <c r="AB88"/>
      <c r="AC88"/>
    </row>
    <row r="89" spans="1:29" hidden="1" x14ac:dyDescent="0.25">
      <c r="O89"/>
      <c r="P89"/>
      <c r="Q89"/>
      <c r="R89"/>
      <c r="S89"/>
      <c r="T89"/>
      <c r="U89"/>
      <c r="V89"/>
      <c r="W89"/>
      <c r="X89"/>
      <c r="Y89"/>
      <c r="Z89"/>
      <c r="AA89"/>
      <c r="AB89"/>
      <c r="AC89"/>
    </row>
    <row r="90" spans="1:29" hidden="1" x14ac:dyDescent="0.25">
      <c r="O90"/>
      <c r="P90"/>
      <c r="Q90"/>
      <c r="R90"/>
      <c r="S90"/>
      <c r="T90"/>
      <c r="U90"/>
      <c r="V90"/>
      <c r="W90"/>
      <c r="X90"/>
      <c r="Y90"/>
      <c r="Z90"/>
      <c r="AA90"/>
      <c r="AB90"/>
      <c r="AC90"/>
    </row>
    <row r="91" spans="1:29" hidden="1" x14ac:dyDescent="0.25">
      <c r="O91"/>
      <c r="P91"/>
      <c r="Q91"/>
      <c r="R91"/>
      <c r="S91"/>
      <c r="T91"/>
      <c r="U91"/>
      <c r="V91"/>
      <c r="W91"/>
      <c r="X91"/>
      <c r="Y91"/>
      <c r="Z91"/>
      <c r="AA91"/>
      <c r="AB91"/>
      <c r="AC91"/>
    </row>
    <row r="92" spans="1:29" hidden="1" x14ac:dyDescent="0.25">
      <c r="O92"/>
      <c r="P92"/>
      <c r="Q92"/>
      <c r="R92"/>
      <c r="S92"/>
      <c r="T92"/>
      <c r="U92"/>
      <c r="V92"/>
      <c r="W92"/>
      <c r="X92"/>
      <c r="Y92"/>
      <c r="Z92"/>
      <c r="AA92"/>
      <c r="AB92"/>
      <c r="AC92"/>
    </row>
    <row r="93" spans="1:29" hidden="1" x14ac:dyDescent="0.25">
      <c r="O93"/>
      <c r="P93"/>
      <c r="Q93"/>
      <c r="R93"/>
      <c r="S93"/>
      <c r="T93"/>
      <c r="U93"/>
      <c r="V93"/>
      <c r="W93"/>
      <c r="X93"/>
      <c r="Y93"/>
      <c r="Z93"/>
      <c r="AA93"/>
      <c r="AB93"/>
      <c r="AC93"/>
    </row>
    <row r="94" spans="1:29" hidden="1" x14ac:dyDescent="0.25">
      <c r="O94"/>
      <c r="P94"/>
      <c r="Q94"/>
      <c r="R94"/>
      <c r="S94"/>
      <c r="T94"/>
      <c r="U94"/>
      <c r="V94"/>
      <c r="W94"/>
      <c r="X94"/>
      <c r="Y94"/>
      <c r="Z94"/>
      <c r="AA94"/>
      <c r="AB94"/>
      <c r="AC94"/>
    </row>
    <row r="95" spans="1:29" hidden="1" x14ac:dyDescent="0.25">
      <c r="O95"/>
      <c r="P95"/>
      <c r="Q95"/>
      <c r="R95"/>
      <c r="S95"/>
      <c r="T95"/>
      <c r="U95"/>
      <c r="V95"/>
      <c r="W95"/>
      <c r="X95"/>
      <c r="Y95"/>
      <c r="Z95"/>
      <c r="AA95"/>
      <c r="AB95"/>
      <c r="AC95"/>
    </row>
    <row r="96" spans="1:29" hidden="1" x14ac:dyDescent="0.25">
      <c r="A96"/>
      <c r="B96"/>
      <c r="C96"/>
      <c r="D96"/>
      <c r="E96"/>
      <c r="F96"/>
      <c r="G96"/>
      <c r="H96"/>
      <c r="I96"/>
      <c r="J96"/>
      <c r="K96"/>
      <c r="L96"/>
      <c r="M96"/>
      <c r="N96"/>
      <c r="P96"/>
      <c r="Q96"/>
      <c r="R96"/>
      <c r="S96"/>
      <c r="T96"/>
      <c r="U96"/>
      <c r="V96"/>
      <c r="W96"/>
      <c r="X96"/>
      <c r="Y96"/>
      <c r="Z96"/>
      <c r="AA96"/>
      <c r="AB96"/>
      <c r="AC96"/>
    </row>
    <row r="97" spans="1:29" hidden="1" x14ac:dyDescent="0.25">
      <c r="A97"/>
      <c r="B97"/>
      <c r="C97"/>
      <c r="D97"/>
      <c r="E97"/>
      <c r="F97"/>
      <c r="G97"/>
      <c r="H97"/>
      <c r="I97"/>
      <c r="J97"/>
      <c r="K97"/>
      <c r="L97"/>
      <c r="M97"/>
      <c r="N97"/>
      <c r="P97"/>
      <c r="Q97"/>
      <c r="R97"/>
      <c r="S97"/>
      <c r="T97"/>
      <c r="U97"/>
      <c r="V97"/>
      <c r="W97"/>
      <c r="X97"/>
      <c r="Y97"/>
      <c r="Z97"/>
      <c r="AA97"/>
      <c r="AB97"/>
      <c r="AC97"/>
    </row>
    <row r="98" spans="1:29" hidden="1" x14ac:dyDescent="0.25">
      <c r="A98"/>
      <c r="B98"/>
      <c r="C98"/>
      <c r="D98"/>
      <c r="E98"/>
      <c r="F98"/>
      <c r="G98"/>
      <c r="H98"/>
      <c r="I98"/>
      <c r="J98"/>
      <c r="K98"/>
      <c r="L98"/>
      <c r="M98"/>
      <c r="N98"/>
      <c r="P98"/>
      <c r="Q98"/>
      <c r="R98"/>
      <c r="S98"/>
      <c r="T98"/>
      <c r="U98"/>
      <c r="V98"/>
      <c r="W98"/>
      <c r="X98"/>
      <c r="Y98"/>
      <c r="Z98"/>
      <c r="AA98"/>
      <c r="AB98"/>
      <c r="AC98"/>
    </row>
    <row r="99" spans="1:29" hidden="1" x14ac:dyDescent="0.25">
      <c r="A99"/>
      <c r="B99"/>
      <c r="C99"/>
      <c r="D99"/>
      <c r="E99"/>
      <c r="F99"/>
      <c r="G99"/>
      <c r="H99"/>
      <c r="I99"/>
      <c r="J99"/>
      <c r="K99"/>
      <c r="L99"/>
      <c r="M99"/>
      <c r="N99"/>
      <c r="P99"/>
      <c r="Q99"/>
      <c r="R99"/>
      <c r="S99"/>
      <c r="T99"/>
      <c r="U99"/>
      <c r="V99"/>
      <c r="W99"/>
      <c r="X99"/>
      <c r="Y99"/>
      <c r="Z99"/>
      <c r="AA99"/>
      <c r="AB99"/>
      <c r="AC99"/>
    </row>
    <row r="100" spans="1:29" hidden="1" x14ac:dyDescent="0.25">
      <c r="A100"/>
      <c r="B100"/>
      <c r="C100"/>
      <c r="D100"/>
      <c r="E100"/>
      <c r="F100"/>
      <c r="G100"/>
      <c r="H100"/>
      <c r="I100"/>
      <c r="J100"/>
      <c r="K100"/>
      <c r="L100"/>
      <c r="M100"/>
      <c r="N100"/>
      <c r="P100"/>
      <c r="Q100"/>
      <c r="R100"/>
      <c r="S100"/>
      <c r="T100"/>
      <c r="U100"/>
      <c r="V100"/>
      <c r="W100"/>
      <c r="X100"/>
      <c r="Y100"/>
      <c r="Z100"/>
      <c r="AA100"/>
      <c r="AB100"/>
      <c r="AC100"/>
    </row>
    <row r="101" spans="1:29" hidden="1" x14ac:dyDescent="0.25">
      <c r="A101"/>
      <c r="B101"/>
      <c r="C101"/>
      <c r="D101"/>
      <c r="E101"/>
      <c r="F101"/>
      <c r="G101"/>
      <c r="H101"/>
      <c r="I101"/>
      <c r="J101"/>
      <c r="K101"/>
      <c r="L101"/>
      <c r="M101"/>
      <c r="N101"/>
      <c r="P101"/>
      <c r="Q101"/>
      <c r="R101"/>
      <c r="S101"/>
      <c r="T101"/>
      <c r="U101"/>
      <c r="V101"/>
      <c r="W101"/>
      <c r="X101"/>
      <c r="Y101"/>
      <c r="Z101"/>
      <c r="AA101"/>
      <c r="AB101"/>
      <c r="AC101"/>
    </row>
    <row r="102" spans="1:29" hidden="1" x14ac:dyDescent="0.25">
      <c r="A102"/>
      <c r="B102"/>
      <c r="C102"/>
      <c r="D102"/>
      <c r="E102"/>
      <c r="F102"/>
      <c r="G102"/>
      <c r="H102"/>
      <c r="I102"/>
      <c r="J102"/>
      <c r="K102"/>
      <c r="L102"/>
      <c r="M102"/>
      <c r="N102"/>
      <c r="P102"/>
      <c r="Q102"/>
      <c r="R102"/>
      <c r="S102"/>
      <c r="T102"/>
      <c r="U102"/>
      <c r="V102"/>
      <c r="W102"/>
      <c r="X102"/>
      <c r="Y102"/>
      <c r="Z102"/>
      <c r="AA102"/>
      <c r="AB102"/>
      <c r="AC102"/>
    </row>
    <row r="103" spans="1:29" hidden="1" x14ac:dyDescent="0.25">
      <c r="A103"/>
      <c r="B103"/>
      <c r="C103"/>
      <c r="D103"/>
      <c r="E103"/>
      <c r="F103"/>
      <c r="G103"/>
      <c r="H103"/>
      <c r="I103"/>
      <c r="J103"/>
      <c r="K103"/>
      <c r="L103"/>
      <c r="M103"/>
      <c r="N103"/>
      <c r="P103"/>
      <c r="Q103"/>
      <c r="R103"/>
      <c r="S103"/>
      <c r="T103"/>
      <c r="U103"/>
      <c r="V103"/>
      <c r="W103"/>
      <c r="X103"/>
      <c r="Y103"/>
      <c r="Z103"/>
      <c r="AA103"/>
      <c r="AB103"/>
      <c r="AC103"/>
    </row>
    <row r="104" spans="1:29" hidden="1" x14ac:dyDescent="0.25">
      <c r="A104"/>
      <c r="B104"/>
      <c r="C104"/>
      <c r="D104"/>
      <c r="E104"/>
      <c r="F104"/>
      <c r="G104"/>
      <c r="H104"/>
      <c r="I104"/>
      <c r="J104"/>
      <c r="K104"/>
      <c r="L104"/>
      <c r="M104"/>
      <c r="N104"/>
      <c r="P104"/>
      <c r="Q104"/>
      <c r="R104"/>
      <c r="S104"/>
      <c r="T104"/>
      <c r="U104"/>
      <c r="V104"/>
      <c r="W104"/>
      <c r="X104"/>
      <c r="Y104"/>
      <c r="Z104"/>
      <c r="AA104"/>
      <c r="AB104"/>
      <c r="AC104"/>
    </row>
    <row r="105" spans="1:29" hidden="1" x14ac:dyDescent="0.25">
      <c r="A105"/>
      <c r="B105"/>
      <c r="C105"/>
      <c r="D105"/>
      <c r="E105"/>
      <c r="F105"/>
      <c r="G105"/>
      <c r="H105"/>
      <c r="I105"/>
      <c r="J105"/>
      <c r="K105"/>
      <c r="L105"/>
      <c r="M105"/>
      <c r="N105"/>
      <c r="P105"/>
      <c r="Q105"/>
      <c r="R105"/>
      <c r="S105"/>
      <c r="T105"/>
      <c r="U105"/>
      <c r="V105"/>
      <c r="W105"/>
      <c r="X105"/>
      <c r="Y105"/>
      <c r="Z105"/>
      <c r="AA105"/>
      <c r="AB105"/>
      <c r="AC105"/>
    </row>
    <row r="106" spans="1:29" hidden="1" x14ac:dyDescent="0.25">
      <c r="A106"/>
      <c r="B106"/>
      <c r="C106"/>
      <c r="D106"/>
      <c r="E106"/>
      <c r="F106"/>
      <c r="G106"/>
      <c r="H106"/>
      <c r="I106"/>
      <c r="J106"/>
      <c r="K106"/>
      <c r="L106"/>
      <c r="M106"/>
      <c r="N106"/>
      <c r="P106"/>
      <c r="Q106"/>
      <c r="R106"/>
      <c r="S106"/>
      <c r="T106"/>
      <c r="U106"/>
      <c r="V106"/>
      <c r="W106"/>
      <c r="X106"/>
      <c r="Y106"/>
      <c r="Z106"/>
      <c r="AA106"/>
      <c r="AB106"/>
      <c r="AC106"/>
    </row>
    <row r="107" spans="1:29" hidden="1" x14ac:dyDescent="0.25">
      <c r="A107"/>
      <c r="B107"/>
      <c r="C107"/>
      <c r="D107"/>
      <c r="E107"/>
      <c r="F107"/>
      <c r="G107"/>
      <c r="H107"/>
      <c r="I107"/>
      <c r="J107"/>
      <c r="K107"/>
      <c r="L107"/>
      <c r="M107"/>
      <c r="N107"/>
      <c r="P107"/>
      <c r="Q107"/>
      <c r="R107"/>
      <c r="S107"/>
      <c r="T107"/>
      <c r="U107"/>
      <c r="V107"/>
      <c r="W107"/>
      <c r="X107"/>
      <c r="Y107"/>
      <c r="Z107"/>
      <c r="AA107"/>
      <c r="AB107"/>
      <c r="AC107"/>
    </row>
    <row r="108" spans="1:29" hidden="1" x14ac:dyDescent="0.25">
      <c r="A108"/>
      <c r="B108"/>
      <c r="C108"/>
      <c r="D108"/>
      <c r="E108"/>
      <c r="F108"/>
      <c r="G108"/>
      <c r="H108"/>
      <c r="I108"/>
      <c r="J108"/>
      <c r="K108"/>
      <c r="L108"/>
      <c r="M108"/>
      <c r="N108"/>
      <c r="P108"/>
      <c r="Q108"/>
      <c r="R108"/>
      <c r="S108"/>
      <c r="T108"/>
      <c r="U108"/>
      <c r="V108"/>
      <c r="W108"/>
      <c r="X108"/>
      <c r="Y108"/>
      <c r="Z108"/>
      <c r="AA108"/>
      <c r="AB108"/>
      <c r="AC108"/>
    </row>
    <row r="109" spans="1:29" hidden="1" x14ac:dyDescent="0.25">
      <c r="A109"/>
      <c r="B109"/>
      <c r="C109"/>
      <c r="D109"/>
      <c r="E109"/>
      <c r="F109"/>
      <c r="G109"/>
      <c r="H109"/>
      <c r="I109"/>
      <c r="J109"/>
      <c r="K109"/>
      <c r="L109"/>
      <c r="M109"/>
      <c r="N109"/>
      <c r="P109"/>
      <c r="Q109"/>
      <c r="R109"/>
      <c r="S109"/>
      <c r="T109"/>
      <c r="U109"/>
      <c r="V109"/>
      <c r="W109"/>
      <c r="X109"/>
      <c r="Y109"/>
      <c r="Z109"/>
      <c r="AA109"/>
      <c r="AB109"/>
      <c r="AC109"/>
    </row>
    <row r="110" spans="1:29" hidden="1" x14ac:dyDescent="0.25">
      <c r="A110"/>
      <c r="B110"/>
      <c r="C110"/>
      <c r="D110"/>
      <c r="E110"/>
      <c r="F110"/>
      <c r="G110"/>
      <c r="H110"/>
      <c r="I110"/>
      <c r="J110"/>
      <c r="K110"/>
      <c r="L110"/>
      <c r="M110"/>
      <c r="N110"/>
      <c r="P110"/>
      <c r="Q110"/>
      <c r="R110"/>
      <c r="S110"/>
      <c r="T110"/>
      <c r="U110"/>
      <c r="V110"/>
      <c r="W110"/>
      <c r="X110"/>
      <c r="Y110"/>
      <c r="Z110"/>
      <c r="AA110"/>
      <c r="AB110"/>
      <c r="AC110"/>
    </row>
    <row r="111" spans="1:29" hidden="1" x14ac:dyDescent="0.25">
      <c r="A111"/>
      <c r="B111"/>
      <c r="C111"/>
      <c r="D111"/>
      <c r="E111"/>
      <c r="F111"/>
      <c r="G111"/>
      <c r="H111"/>
      <c r="I111"/>
      <c r="J111"/>
      <c r="K111"/>
      <c r="L111"/>
      <c r="M111"/>
      <c r="N111"/>
      <c r="P111"/>
      <c r="Q111"/>
      <c r="R111"/>
      <c r="S111"/>
      <c r="T111"/>
      <c r="U111"/>
      <c r="V111"/>
      <c r="W111"/>
      <c r="X111"/>
      <c r="Y111"/>
      <c r="Z111"/>
      <c r="AA111"/>
      <c r="AB111"/>
      <c r="AC111"/>
    </row>
    <row r="112" spans="1:29" hidden="1" x14ac:dyDescent="0.25">
      <c r="A112"/>
      <c r="B112"/>
      <c r="C112"/>
      <c r="D112"/>
      <c r="E112"/>
      <c r="F112"/>
      <c r="G112"/>
      <c r="H112"/>
      <c r="I112"/>
      <c r="J112"/>
      <c r="K112"/>
      <c r="L112"/>
      <c r="M112"/>
      <c r="N112"/>
      <c r="P112"/>
      <c r="Q112"/>
      <c r="R112"/>
      <c r="S112"/>
      <c r="T112"/>
      <c r="U112"/>
      <c r="V112"/>
      <c r="W112"/>
      <c r="X112"/>
      <c r="Y112"/>
      <c r="Z112"/>
      <c r="AA112"/>
      <c r="AB112"/>
      <c r="AC112"/>
    </row>
    <row r="113" spans="1:29" hidden="1" x14ac:dyDescent="0.25">
      <c r="A113"/>
      <c r="B113"/>
      <c r="C113"/>
      <c r="D113"/>
      <c r="E113"/>
      <c r="F113"/>
      <c r="G113"/>
      <c r="H113"/>
      <c r="I113"/>
      <c r="J113"/>
      <c r="K113"/>
      <c r="L113"/>
      <c r="M113"/>
      <c r="N113"/>
      <c r="P113"/>
      <c r="Q113"/>
      <c r="R113"/>
      <c r="S113"/>
      <c r="T113"/>
      <c r="U113"/>
      <c r="V113"/>
      <c r="W113"/>
      <c r="X113"/>
      <c r="Y113"/>
      <c r="Z113"/>
      <c r="AA113"/>
      <c r="AB113"/>
      <c r="AC113"/>
    </row>
    <row r="114" spans="1:29" hidden="1" x14ac:dyDescent="0.25">
      <c r="A114"/>
      <c r="B114"/>
      <c r="C114"/>
      <c r="D114"/>
      <c r="E114"/>
      <c r="F114"/>
      <c r="G114"/>
      <c r="H114"/>
      <c r="I114"/>
      <c r="J114"/>
      <c r="K114"/>
      <c r="L114"/>
      <c r="M114"/>
      <c r="N114"/>
      <c r="P114"/>
      <c r="Q114"/>
      <c r="R114"/>
      <c r="S114"/>
      <c r="T114"/>
      <c r="U114"/>
      <c r="V114"/>
      <c r="W114"/>
      <c r="X114"/>
      <c r="Y114"/>
      <c r="Z114"/>
      <c r="AA114"/>
      <c r="AB114"/>
      <c r="AC114"/>
    </row>
    <row r="115" spans="1:29" hidden="1" x14ac:dyDescent="0.25">
      <c r="A115"/>
      <c r="B115"/>
      <c r="C115"/>
      <c r="D115"/>
      <c r="E115"/>
      <c r="F115"/>
      <c r="G115"/>
      <c r="H115"/>
      <c r="I115"/>
      <c r="J115"/>
      <c r="K115"/>
      <c r="L115"/>
      <c r="M115"/>
      <c r="N115"/>
      <c r="P115"/>
      <c r="Q115"/>
      <c r="R115"/>
      <c r="S115"/>
      <c r="T115"/>
      <c r="U115"/>
      <c r="V115"/>
      <c r="W115"/>
      <c r="X115"/>
      <c r="Y115"/>
      <c r="Z115"/>
      <c r="AA115"/>
      <c r="AB115"/>
      <c r="AC115"/>
    </row>
    <row r="116" spans="1:29" hidden="1" x14ac:dyDescent="0.25">
      <c r="A116"/>
      <c r="B116"/>
      <c r="C116"/>
      <c r="D116"/>
      <c r="E116"/>
      <c r="F116"/>
      <c r="G116"/>
      <c r="H116"/>
      <c r="I116"/>
      <c r="J116"/>
      <c r="K116"/>
      <c r="L116"/>
      <c r="M116"/>
      <c r="N116"/>
      <c r="P116"/>
      <c r="Q116"/>
      <c r="R116"/>
      <c r="S116"/>
      <c r="T116"/>
      <c r="U116"/>
      <c r="V116"/>
      <c r="W116"/>
      <c r="X116"/>
      <c r="Y116"/>
      <c r="Z116"/>
      <c r="AA116"/>
      <c r="AB116"/>
      <c r="AC116"/>
    </row>
    <row r="117" spans="1:29" hidden="1" x14ac:dyDescent="0.25">
      <c r="A117"/>
      <c r="B117"/>
      <c r="C117"/>
      <c r="D117"/>
      <c r="E117"/>
      <c r="F117"/>
      <c r="G117"/>
      <c r="H117"/>
      <c r="I117"/>
      <c r="J117"/>
      <c r="K117"/>
      <c r="L117"/>
      <c r="M117"/>
      <c r="N117"/>
      <c r="P117"/>
      <c r="Q117"/>
      <c r="R117"/>
      <c r="S117"/>
      <c r="T117"/>
      <c r="U117"/>
      <c r="V117"/>
      <c r="W117"/>
      <c r="X117"/>
      <c r="Y117"/>
      <c r="Z117"/>
      <c r="AA117"/>
      <c r="AB117"/>
      <c r="AC117"/>
    </row>
    <row r="118" spans="1:29" hidden="1" x14ac:dyDescent="0.25">
      <c r="A118"/>
      <c r="B118"/>
      <c r="C118"/>
      <c r="D118"/>
      <c r="E118"/>
      <c r="F118"/>
      <c r="G118"/>
      <c r="H118"/>
      <c r="I118"/>
      <c r="J118"/>
      <c r="K118"/>
      <c r="L118"/>
      <c r="M118"/>
      <c r="N118"/>
      <c r="P118"/>
      <c r="Q118"/>
      <c r="R118"/>
      <c r="S118"/>
      <c r="T118"/>
      <c r="U118"/>
      <c r="V118"/>
      <c r="W118"/>
      <c r="X118"/>
      <c r="Y118"/>
      <c r="Z118"/>
      <c r="AA118"/>
      <c r="AB118"/>
      <c r="AC118"/>
    </row>
    <row r="119" spans="1:29" hidden="1" x14ac:dyDescent="0.25">
      <c r="A119"/>
      <c r="B119"/>
      <c r="C119"/>
      <c r="D119"/>
      <c r="E119"/>
      <c r="F119"/>
      <c r="G119"/>
      <c r="H119"/>
      <c r="I119"/>
      <c r="J119"/>
      <c r="K119"/>
      <c r="L119"/>
      <c r="M119"/>
      <c r="N119"/>
      <c r="P119"/>
      <c r="Q119"/>
      <c r="R119"/>
      <c r="S119"/>
      <c r="T119"/>
      <c r="U119"/>
      <c r="V119"/>
      <c r="W119"/>
      <c r="X119"/>
      <c r="Y119"/>
      <c r="Z119"/>
      <c r="AA119"/>
      <c r="AB119"/>
      <c r="AC119"/>
    </row>
    <row r="120" spans="1:29" hidden="1" x14ac:dyDescent="0.25">
      <c r="A120"/>
      <c r="B120"/>
      <c r="C120"/>
      <c r="D120"/>
      <c r="E120"/>
      <c r="F120"/>
      <c r="G120"/>
      <c r="H120"/>
      <c r="I120"/>
      <c r="J120"/>
      <c r="K120"/>
      <c r="L120"/>
      <c r="M120"/>
      <c r="N120"/>
      <c r="P120"/>
      <c r="Q120"/>
      <c r="R120"/>
      <c r="S120"/>
      <c r="T120"/>
      <c r="U120"/>
      <c r="V120"/>
      <c r="W120"/>
      <c r="X120"/>
      <c r="Y120"/>
      <c r="Z120"/>
      <c r="AA120"/>
      <c r="AB120"/>
      <c r="AC120"/>
    </row>
    <row r="121" spans="1:29" hidden="1" x14ac:dyDescent="0.25">
      <c r="A121"/>
      <c r="B121"/>
      <c r="C121"/>
      <c r="D121"/>
      <c r="E121"/>
      <c r="F121"/>
      <c r="G121"/>
      <c r="H121"/>
      <c r="I121"/>
      <c r="J121"/>
      <c r="K121"/>
      <c r="L121"/>
      <c r="M121"/>
      <c r="N121"/>
      <c r="P121"/>
      <c r="Q121"/>
      <c r="R121"/>
      <c r="S121"/>
      <c r="T121"/>
      <c r="U121"/>
      <c r="V121"/>
      <c r="W121"/>
      <c r="X121"/>
      <c r="Y121"/>
      <c r="Z121"/>
      <c r="AA121"/>
      <c r="AB121"/>
      <c r="AC121"/>
    </row>
    <row r="122" spans="1:29" hidden="1" x14ac:dyDescent="0.25">
      <c r="A122"/>
      <c r="B122"/>
      <c r="C122"/>
      <c r="D122"/>
      <c r="E122"/>
      <c r="F122"/>
      <c r="G122"/>
      <c r="H122"/>
      <c r="I122"/>
      <c r="J122"/>
      <c r="K122"/>
      <c r="L122"/>
      <c r="M122"/>
      <c r="N122"/>
      <c r="P122"/>
      <c r="Q122"/>
      <c r="R122"/>
      <c r="S122"/>
      <c r="T122"/>
      <c r="U122"/>
      <c r="V122"/>
      <c r="W122"/>
      <c r="X122"/>
      <c r="Y122"/>
      <c r="Z122"/>
      <c r="AA122"/>
      <c r="AB122"/>
      <c r="AC122"/>
    </row>
    <row r="123" spans="1:29" hidden="1" x14ac:dyDescent="0.25">
      <c r="A123"/>
      <c r="B123"/>
      <c r="C123"/>
      <c r="D123"/>
      <c r="E123"/>
      <c r="F123"/>
      <c r="G123"/>
      <c r="H123"/>
      <c r="I123"/>
      <c r="J123"/>
      <c r="K123"/>
      <c r="L123"/>
      <c r="M123"/>
      <c r="N123"/>
      <c r="P123"/>
      <c r="Q123"/>
      <c r="R123"/>
      <c r="S123"/>
      <c r="T123"/>
      <c r="U123"/>
      <c r="V123"/>
      <c r="W123"/>
      <c r="X123"/>
      <c r="Y123"/>
      <c r="Z123"/>
      <c r="AA123"/>
      <c r="AB123"/>
      <c r="AC123"/>
    </row>
    <row r="124" spans="1:29" hidden="1" x14ac:dyDescent="0.25">
      <c r="A124"/>
      <c r="B124"/>
      <c r="C124"/>
      <c r="D124"/>
      <c r="E124"/>
      <c r="F124"/>
      <c r="G124"/>
      <c r="H124"/>
      <c r="I124"/>
      <c r="J124"/>
      <c r="K124"/>
      <c r="L124"/>
      <c r="M124"/>
      <c r="N124"/>
      <c r="P124"/>
      <c r="Q124"/>
      <c r="R124"/>
      <c r="S124"/>
      <c r="T124"/>
      <c r="U124"/>
      <c r="V124"/>
      <c r="W124"/>
      <c r="X124"/>
      <c r="Y124"/>
      <c r="Z124"/>
      <c r="AA124"/>
      <c r="AB124"/>
    </row>
    <row r="125" spans="1:29" hidden="1" x14ac:dyDescent="0.25">
      <c r="A125"/>
      <c r="B125"/>
      <c r="C125"/>
      <c r="D125"/>
      <c r="E125"/>
      <c r="F125"/>
      <c r="G125"/>
      <c r="H125"/>
      <c r="I125"/>
      <c r="J125"/>
      <c r="K125"/>
      <c r="L125"/>
      <c r="M125"/>
      <c r="N125"/>
      <c r="P125"/>
      <c r="Q125"/>
      <c r="R125"/>
      <c r="S125"/>
      <c r="T125"/>
      <c r="U125"/>
      <c r="V125"/>
      <c r="W125"/>
      <c r="X125"/>
      <c r="Y125"/>
      <c r="Z125"/>
      <c r="AA125"/>
      <c r="AB125"/>
    </row>
    <row r="126" spans="1:29" hidden="1" x14ac:dyDescent="0.25">
      <c r="A126"/>
      <c r="B126"/>
      <c r="C126"/>
      <c r="D126"/>
      <c r="E126"/>
      <c r="F126"/>
      <c r="G126"/>
      <c r="H126"/>
      <c r="I126"/>
      <c r="J126"/>
      <c r="K126"/>
      <c r="L126"/>
      <c r="M126"/>
      <c r="N126"/>
      <c r="P126"/>
      <c r="Q126"/>
      <c r="R126"/>
      <c r="S126"/>
      <c r="T126"/>
      <c r="U126"/>
      <c r="V126"/>
      <c r="W126"/>
      <c r="X126"/>
      <c r="Y126"/>
      <c r="Z126"/>
      <c r="AA126"/>
      <c r="AB126"/>
    </row>
    <row r="127" spans="1:29" hidden="1" x14ac:dyDescent="0.25">
      <c r="A127"/>
      <c r="B127"/>
      <c r="C127"/>
      <c r="D127"/>
      <c r="E127"/>
      <c r="F127"/>
      <c r="G127"/>
      <c r="H127"/>
      <c r="I127"/>
      <c r="J127"/>
      <c r="K127"/>
      <c r="L127"/>
      <c r="M127"/>
      <c r="N127"/>
      <c r="P127"/>
      <c r="Q127"/>
      <c r="R127"/>
      <c r="S127"/>
      <c r="T127"/>
      <c r="U127"/>
      <c r="V127"/>
      <c r="W127"/>
      <c r="X127"/>
      <c r="Y127"/>
      <c r="Z127"/>
      <c r="AA127"/>
      <c r="AB127"/>
    </row>
    <row r="128" spans="1:29" hidden="1" x14ac:dyDescent="0.25">
      <c r="A128"/>
      <c r="B128"/>
      <c r="C128"/>
      <c r="D128"/>
      <c r="E128"/>
      <c r="F128"/>
      <c r="G128"/>
      <c r="H128"/>
      <c r="I128"/>
      <c r="J128"/>
      <c r="K128"/>
      <c r="L128"/>
      <c r="M128"/>
      <c r="N128"/>
      <c r="P128"/>
      <c r="Q128"/>
      <c r="R128"/>
      <c r="S128"/>
      <c r="T128"/>
      <c r="U128"/>
      <c r="V128"/>
      <c r="W128"/>
      <c r="X128"/>
      <c r="Y128"/>
      <c r="Z128"/>
      <c r="AA128"/>
      <c r="AB128"/>
    </row>
    <row r="129" spans="1:28" hidden="1" x14ac:dyDescent="0.25">
      <c r="A129"/>
      <c r="B129"/>
      <c r="C129"/>
      <c r="D129"/>
      <c r="E129"/>
      <c r="F129"/>
      <c r="G129"/>
      <c r="H129"/>
      <c r="I129"/>
      <c r="J129"/>
      <c r="K129"/>
      <c r="L129"/>
      <c r="M129"/>
      <c r="N129"/>
      <c r="P129"/>
      <c r="Q129"/>
      <c r="R129"/>
      <c r="S129"/>
      <c r="T129"/>
      <c r="U129"/>
      <c r="V129"/>
      <c r="W129"/>
      <c r="X129"/>
      <c r="Y129"/>
      <c r="Z129"/>
      <c r="AA129"/>
      <c r="AB129"/>
    </row>
    <row r="130" spans="1:28" hidden="1" x14ac:dyDescent="0.25">
      <c r="A130"/>
      <c r="B130"/>
      <c r="C130"/>
      <c r="D130"/>
      <c r="E130"/>
      <c r="F130"/>
      <c r="G130"/>
      <c r="H130"/>
      <c r="I130"/>
      <c r="J130"/>
      <c r="K130"/>
      <c r="L130"/>
      <c r="M130"/>
      <c r="N130"/>
      <c r="P130"/>
      <c r="Q130"/>
      <c r="R130"/>
      <c r="S130"/>
      <c r="T130"/>
      <c r="U130"/>
      <c r="V130"/>
      <c r="W130"/>
      <c r="X130"/>
      <c r="Y130"/>
      <c r="Z130"/>
      <c r="AA130"/>
      <c r="AB130"/>
    </row>
    <row r="131" spans="1:28" hidden="1" x14ac:dyDescent="0.25">
      <c r="A131"/>
      <c r="B131"/>
      <c r="C131"/>
      <c r="D131"/>
      <c r="E131"/>
      <c r="F131"/>
      <c r="G131"/>
      <c r="H131"/>
      <c r="I131"/>
      <c r="J131"/>
      <c r="K131"/>
      <c r="L131"/>
      <c r="M131"/>
      <c r="N131"/>
      <c r="P131"/>
      <c r="Q131"/>
      <c r="R131"/>
      <c r="S131"/>
      <c r="T131"/>
      <c r="U131"/>
      <c r="V131"/>
      <c r="W131"/>
      <c r="X131"/>
      <c r="Y131"/>
      <c r="Z131"/>
      <c r="AA131"/>
      <c r="AB131"/>
    </row>
    <row r="132" spans="1:28" hidden="1" x14ac:dyDescent="0.25">
      <c r="A132"/>
      <c r="B132"/>
      <c r="C132"/>
      <c r="D132"/>
      <c r="E132"/>
      <c r="F132"/>
      <c r="G132"/>
      <c r="H132"/>
      <c r="I132"/>
      <c r="J132"/>
      <c r="K132"/>
      <c r="L132"/>
      <c r="M132"/>
      <c r="N132"/>
    </row>
    <row r="133" spans="1:28" hidden="1" x14ac:dyDescent="0.25">
      <c r="A133"/>
      <c r="B133"/>
      <c r="C133"/>
      <c r="D133"/>
      <c r="E133"/>
      <c r="F133"/>
      <c r="G133"/>
      <c r="H133"/>
      <c r="I133"/>
      <c r="J133"/>
      <c r="K133"/>
      <c r="L133"/>
      <c r="M133"/>
      <c r="N133"/>
    </row>
    <row r="134" spans="1:28" hidden="1" x14ac:dyDescent="0.25">
      <c r="A134"/>
      <c r="B134"/>
      <c r="C134"/>
      <c r="D134"/>
      <c r="E134"/>
      <c r="F134"/>
      <c r="G134"/>
      <c r="H134"/>
      <c r="I134"/>
      <c r="J134"/>
      <c r="K134"/>
      <c r="L134"/>
      <c r="M134"/>
      <c r="N134"/>
    </row>
    <row r="135" spans="1:28" hidden="1" x14ac:dyDescent="0.25">
      <c r="A135"/>
      <c r="B135"/>
      <c r="C135"/>
      <c r="D135"/>
      <c r="E135"/>
      <c r="F135"/>
      <c r="G135"/>
      <c r="H135"/>
      <c r="I135"/>
      <c r="J135"/>
      <c r="K135"/>
      <c r="L135"/>
      <c r="M135"/>
      <c r="N135"/>
    </row>
    <row r="136" spans="1:28" hidden="1" x14ac:dyDescent="0.25">
      <c r="A136"/>
      <c r="B136"/>
      <c r="C136"/>
      <c r="D136"/>
      <c r="E136"/>
      <c r="F136"/>
      <c r="G136"/>
      <c r="H136"/>
      <c r="I136"/>
      <c r="J136"/>
      <c r="K136"/>
      <c r="L136"/>
      <c r="M136"/>
      <c r="N136"/>
    </row>
    <row r="137" spans="1:28" hidden="1" x14ac:dyDescent="0.25">
      <c r="A137"/>
      <c r="B137"/>
      <c r="C137"/>
      <c r="D137"/>
      <c r="E137"/>
      <c r="F137"/>
      <c r="G137"/>
      <c r="H137"/>
      <c r="I137"/>
      <c r="J137"/>
      <c r="K137"/>
      <c r="L137"/>
      <c r="M137"/>
      <c r="N137"/>
    </row>
    <row r="138" spans="1:28" hidden="1" x14ac:dyDescent="0.25">
      <c r="A138"/>
      <c r="B138"/>
      <c r="C138"/>
      <c r="D138"/>
      <c r="E138"/>
      <c r="F138"/>
      <c r="G138"/>
      <c r="H138"/>
      <c r="I138"/>
      <c r="J138"/>
      <c r="K138"/>
      <c r="L138"/>
      <c r="M138"/>
      <c r="N138"/>
    </row>
    <row r="139" spans="1:28" hidden="1" x14ac:dyDescent="0.25">
      <c r="A139"/>
      <c r="B139"/>
      <c r="C139"/>
      <c r="D139"/>
      <c r="E139"/>
      <c r="F139"/>
      <c r="G139"/>
      <c r="H139"/>
      <c r="I139"/>
      <c r="J139"/>
      <c r="K139"/>
      <c r="L139"/>
      <c r="M139"/>
      <c r="N139"/>
    </row>
    <row r="140" spans="1:28" hidden="1" x14ac:dyDescent="0.25">
      <c r="A140"/>
      <c r="B140"/>
      <c r="C140"/>
      <c r="D140"/>
      <c r="E140"/>
      <c r="F140"/>
      <c r="G140"/>
      <c r="H140"/>
      <c r="I140"/>
      <c r="J140"/>
      <c r="K140"/>
      <c r="L140"/>
      <c r="M140"/>
      <c r="N140"/>
    </row>
    <row r="141" spans="1:28" hidden="1" x14ac:dyDescent="0.25">
      <c r="A141"/>
      <c r="B141"/>
      <c r="C141"/>
      <c r="D141"/>
      <c r="E141"/>
      <c r="F141"/>
      <c r="G141"/>
      <c r="H141"/>
      <c r="I141"/>
      <c r="J141"/>
      <c r="K141"/>
      <c r="L141"/>
      <c r="M141"/>
      <c r="N141"/>
    </row>
    <row r="142" spans="1:28" hidden="1" x14ac:dyDescent="0.25">
      <c r="A142"/>
      <c r="B142"/>
      <c r="C142"/>
      <c r="D142"/>
      <c r="E142"/>
      <c r="F142"/>
      <c r="G142"/>
      <c r="H142"/>
      <c r="I142"/>
      <c r="J142"/>
      <c r="K142"/>
      <c r="L142"/>
      <c r="M142"/>
      <c r="N142"/>
    </row>
  </sheetData>
  <sheetProtection algorithmName="SHA-512" hashValue="Qqn7Z/WEqFHxjBS4v7vKZ0RKIJG3mA5d7au6PyS4LKdhMAcG4/Pm+krl4MsxmvG5PoL1BjmmF709Om/HfEmZ3w==" saltValue="FpmLH585VWy3PibbzxT5qg==" spinCount="100000" sheet="1" objects="1" scenarios="1" selectLockedCells="1"/>
  <dataConsolidate/>
  <mergeCells count="2">
    <mergeCell ref="L27:O27"/>
    <mergeCell ref="E2:I5"/>
  </mergeCells>
  <phoneticPr fontId="10" type="noConversion"/>
  <conditionalFormatting sqref="H30">
    <cfRule type="cellIs" dxfId="3" priority="5" operator="greaterThan">
      <formula>$H$15</formula>
    </cfRule>
  </conditionalFormatting>
  <dataValidations xWindow="383" yWindow="831" count="14">
    <dataValidation allowBlank="1" showInputMessage="1" showErrorMessage="1" prompt="Title of this worksheet is in this cell" sqref="B2:B3 C6:E6" xr:uid="{885E24AA-E5B3-4674-9A8C-B4291ED18D8E}"/>
    <dataValidation type="list" allowBlank="1" showInputMessage="1" showErrorMessage="1" promptTitle="Regular payments" prompt="Set the frequency of the payments to monthly or annually using the dropdown" sqref="H27" xr:uid="{DE6B380A-155D-45BA-AD1D-25C03313DB52}">
      <formula1>"Monthly,Annually"</formula1>
    </dataValidation>
    <dataValidation allowBlank="1" showInputMessage="1" showErrorMessage="1" promptTitle="Current home value" prompt="Enter the current value of your home_x000a__x000a_e.g. $1,000,000" sqref="H13" xr:uid="{A07FFC14-FAD9-46E7-91AB-50BA33E04115}"/>
    <dataValidation allowBlank="1" showInputMessage="1" showErrorMessage="1" promptTitle="Equity protection option" prompt="Enter the percentage of your home's equity you would like to protect._x000a__x000a_e.g. 15%_x000a__x000a_You can leave this blank" sqref="H14" xr:uid="{1EFE3C09-B90E-4EFA-860B-D2743032FABD}"/>
    <dataValidation allowBlank="1" showInputMessage="1" showErrorMessage="1" promptTitle="Additional lump sum 1" prompt="Enter the number of years until you receive the additional lump sum_x000a__x000a_e.g. 5" sqref="H22" xr:uid="{566ED2A7-9A55-41DC-87D5-0FE933341EF0}"/>
    <dataValidation allowBlank="1" showInputMessage="1" showErrorMessage="1" promptTitle="Additional lump sum 2" prompt="Enter the number of years until you receive the second additional lump sum" sqref="H24" xr:uid="{05ECB7F4-CDA5-43B3-A943-D5C4202FCFD1}"/>
    <dataValidation allowBlank="1" showInputMessage="1" showErrorMessage="1" promptTitle="Interest rate" prompt="Enter the current interest rate on the reverse mortgage_x000a__x000a_e.g. 10.5%" sqref="H34" xr:uid="{34B22B2F-B583-4059-B778-875840ABE97C}"/>
    <dataValidation allowBlank="1" showInputMessage="1" showErrorMessage="1" promptTitle="Property growth rate" prompt="Enter your projected annual percentage change in property (home) value_x000a__x000a_A conservative estimate to use is 3%" sqref="H35" xr:uid="{82BE2EEC-FDF7-4898-B33F-5AF303CFC34A}"/>
    <dataValidation type="custom" errorStyle="warning" allowBlank="1" showInputMessage="1" showErrorMessage="1" errorTitle="Warning" error="This will cause the total amount borrowed to be greater than the maximum amount you are allowed to borrow." promptTitle="Additional lump sum 1" prompt="Enter the amount of cash to receive as an additional lump sum_x000a__x000a_e.g. $50,000" sqref="H21" xr:uid="{207FA9EE-8627-433E-9B8F-0453F42F7B08}">
      <formula1>$H$30&lt;=$H$13</formula1>
    </dataValidation>
    <dataValidation type="custom" errorStyle="warning" allowBlank="1" showInputMessage="1" showErrorMessage="1" errorTitle="Warning" error="This will cause the total amount borrowed to be greater than the maximum amount you are allowed to borrow." promptTitle="Additional lump sum 2" prompt="Enter the amount of cash to receive as a second additional lump sum" sqref="H23" xr:uid="{82132BBA-DF91-4541-93C2-A52F3AB88CC3}">
      <formula1>$H$30&lt;=$H$13</formula1>
    </dataValidation>
    <dataValidation type="custom" errorStyle="warning" allowBlank="1" showInputMessage="1" showErrorMessage="1" errorTitle="Warning" error="This will cause the total amount borrowed to be greater than the maximum amount you are allowed to borrow." promptTitle="Regular payments" prompt="Enter the amount of cash to receive for each payment_x000a__x000a_e.g. $500" sqref="H26" xr:uid="{67E66105-D850-4B32-B5A4-9670027DBF4A}">
      <formula1>$H$30&lt;=$H$13</formula1>
    </dataValidation>
    <dataValidation type="custom" errorStyle="warning" allowBlank="1" showInputMessage="1" showErrorMessage="1" errorTitle="Warning" error="This will cause the total amount borrowed to be greater than the maximum amount you are allowed to borrow." promptTitle="Regular payments" prompt="Enter the number of years you will receive the regular payments for_x000a__x000a_e.g. 5" sqref="H28" xr:uid="{F56D49CE-CC9A-4C47-B53D-BDAE1C40CA8B}">
      <formula1>$H$30&lt;=$H$13</formula1>
    </dataValidation>
    <dataValidation type="custom" errorStyle="warning" allowBlank="1" showInputMessage="1" showErrorMessage="1" errorTitle="Warning" error="This will cause the total amount borrowed to be greater than the maximum amount you are allowed to borrow." promptTitle="Initial lump sum" prompt="Enter the amount of cash to receive today as a lump sum_x000a__x000a_e.g. $100,000_x000a__x000a_Make sure this is less than the maximum amunt that can be borrowed" sqref="H19" xr:uid="{8738585A-1035-48CA-B092-5C6E1EDE4D94}">
      <formula1>$H$30&lt;=$H$15</formula1>
    </dataValidation>
    <dataValidation allowBlank="1" showInputMessage="1" showErrorMessage="1" promptTitle="Age" prompt="Enter your current age" sqref="H12" xr:uid="{4FBAD488-CF9B-4AB0-8827-135535A32467}"/>
  </dataValidations>
  <pageMargins left="0.7" right="0.7" top="0.75" bottom="0.75" header="0.3" footer="0.3"/>
  <pageSetup paperSize="9" orientation="portrait" r:id="rId1"/>
  <ignoredErrors>
    <ignoredError sqref="O35" unlockedFormula="1"/>
  </ignoredErrors>
  <drawing r:id="rId2"/>
  <extLst>
    <ext xmlns:x14="http://schemas.microsoft.com/office/spreadsheetml/2009/9/main" uri="{CCE6A557-97BC-4b89-ADB6-D9C93CAAB3DF}">
      <x14:dataValidations xmlns:xm="http://schemas.microsoft.com/office/excel/2006/main" xWindow="383" yWindow="831" count="1">
        <x14:dataValidation type="custom" allowBlank="1" showInputMessage="1" showErrorMessage="1" errorTitle="Error" error="Your age when you sell your home (current age plus years until home is sold) needs to be 100 or less." promptTitle="Years until home is sold" prompt="Enter the number of years until your home is sold_x000a__x000a_e.g. 10" xr:uid="{D19231F4-1D2C-424E-8DA8-4FAE7F6FB78E}">
          <x14:formula1>
            <xm:f>'Calculator data'!F45&lt;=100</xm:f>
          </x14:formula1>
          <xm:sqref>H33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18FE4-E2B2-40A0-A437-193715442882}">
  <sheetPr codeName="Sheet2"/>
  <dimension ref="A1:Y141"/>
  <sheetViews>
    <sheetView showGridLines="0" workbookViewId="0">
      <selection activeCell="E22" sqref="E22"/>
    </sheetView>
  </sheetViews>
  <sheetFormatPr defaultColWidth="0" defaultRowHeight="15" zeroHeight="1" x14ac:dyDescent="0.25"/>
  <cols>
    <col min="1" max="1" width="0.85546875" style="3" customWidth="1"/>
    <col min="2" max="2" width="2.7109375" customWidth="1"/>
    <col min="3" max="10" width="17.7109375" customWidth="1"/>
    <col min="11" max="11" width="2.7109375" customWidth="1"/>
    <col min="12" max="12" width="0.85546875" style="3" customWidth="1"/>
    <col min="13" max="25" width="0" hidden="1" customWidth="1"/>
    <col min="26" max="16384" width="9.140625" hidden="1"/>
  </cols>
  <sheetData>
    <row r="1" spans="1:25" s="3" customFormat="1" ht="5.0999999999999996" customHeight="1" x14ac:dyDescent="0.25">
      <c r="A1" s="41"/>
      <c r="B1" s="41"/>
      <c r="C1" s="41"/>
      <c r="D1" s="41"/>
      <c r="E1" s="41"/>
      <c r="F1" s="41"/>
      <c r="G1" s="41"/>
      <c r="H1" s="41"/>
      <c r="I1" s="41"/>
      <c r="J1" s="41"/>
      <c r="K1" s="41"/>
      <c r="L1" s="41"/>
      <c r="Y1"/>
    </row>
    <row r="2" spans="1:25" x14ac:dyDescent="0.25">
      <c r="A2" s="41"/>
      <c r="B2" s="135" t="s">
        <v>92</v>
      </c>
      <c r="C2" s="135"/>
      <c r="D2" s="135"/>
      <c r="E2" s="135"/>
      <c r="F2" s="135"/>
      <c r="G2" s="135"/>
      <c r="H2" s="135"/>
      <c r="I2" s="135"/>
      <c r="J2" s="135"/>
      <c r="K2" s="135"/>
      <c r="L2" s="41"/>
    </row>
    <row r="3" spans="1:25" ht="15" customHeight="1" x14ac:dyDescent="0.25">
      <c r="A3" s="41"/>
      <c r="B3" s="135"/>
      <c r="C3" s="135"/>
      <c r="D3" s="135"/>
      <c r="E3" s="135"/>
      <c r="F3" s="135"/>
      <c r="G3" s="135"/>
      <c r="H3" s="135"/>
      <c r="I3" s="135"/>
      <c r="J3" s="135"/>
      <c r="K3" s="135"/>
      <c r="L3" s="41"/>
    </row>
    <row r="4" spans="1:25" ht="15" customHeight="1" x14ac:dyDescent="0.25">
      <c r="A4" s="41"/>
      <c r="B4" s="135"/>
      <c r="C4" s="135"/>
      <c r="D4" s="135"/>
      <c r="E4" s="135"/>
      <c r="F4" s="135"/>
      <c r="G4" s="135"/>
      <c r="H4" s="135"/>
      <c r="I4" s="135"/>
      <c r="J4" s="135"/>
      <c r="K4" s="135"/>
      <c r="L4" s="41"/>
    </row>
    <row r="5" spans="1:25" s="3" customFormat="1" ht="5.0999999999999996" customHeight="1" x14ac:dyDescent="0.25">
      <c r="A5" s="41"/>
      <c r="B5" s="41"/>
      <c r="C5" s="41"/>
      <c r="D5" s="41"/>
      <c r="E5" s="41"/>
      <c r="F5" s="41"/>
      <c r="G5" s="41"/>
      <c r="H5" s="41"/>
      <c r="I5" s="41"/>
      <c r="J5" s="41"/>
      <c r="K5" s="41"/>
      <c r="L5" s="41"/>
      <c r="Y5"/>
    </row>
    <row r="6" spans="1:25" s="3" customFormat="1" ht="15.95" customHeight="1" x14ac:dyDescent="0.25">
      <c r="A6" s="41"/>
      <c r="B6" s="118"/>
      <c r="C6" s="118"/>
      <c r="D6" s="118"/>
      <c r="E6" s="118"/>
      <c r="F6" s="118"/>
      <c r="G6" s="118"/>
      <c r="H6" s="118"/>
      <c r="I6" s="118"/>
      <c r="J6" s="118"/>
      <c r="K6" s="118"/>
      <c r="L6" s="41"/>
      <c r="Y6"/>
    </row>
    <row r="7" spans="1:25" ht="39" customHeight="1" x14ac:dyDescent="0.25">
      <c r="A7" s="41"/>
      <c r="B7" s="118"/>
      <c r="C7" s="52" t="s">
        <v>21</v>
      </c>
      <c r="D7" s="52" t="s">
        <v>1</v>
      </c>
      <c r="E7" s="52" t="s">
        <v>22</v>
      </c>
      <c r="F7" s="52" t="s">
        <v>23</v>
      </c>
      <c r="G7" s="52" t="s">
        <v>24</v>
      </c>
      <c r="H7" s="52" t="s">
        <v>25</v>
      </c>
      <c r="I7" s="52" t="s">
        <v>26</v>
      </c>
      <c r="J7" s="52" t="s">
        <v>27</v>
      </c>
      <c r="K7" s="118"/>
      <c r="L7" s="41"/>
    </row>
    <row r="8" spans="1:25" ht="15.95" customHeight="1" x14ac:dyDescent="0.25">
      <c r="A8" s="41"/>
      <c r="B8" s="118"/>
      <c r="C8" s="53" t="str">
        <f>'Calculator data'!AT4</f>
        <v/>
      </c>
      <c r="D8" s="53" t="str">
        <f>'Calculator data'!AU4</f>
        <v/>
      </c>
      <c r="E8" s="54" t="str">
        <f>'Calculator data'!AV4</f>
        <v/>
      </c>
      <c r="F8" s="54" t="str">
        <f>'Calculator data'!AW4</f>
        <v/>
      </c>
      <c r="G8" s="54" t="str">
        <f>'Calculator data'!AX4</f>
        <v/>
      </c>
      <c r="H8" s="54" t="str">
        <f>'Calculator data'!AY4</f>
        <v/>
      </c>
      <c r="I8" s="54" t="str">
        <f>'Calculator data'!AZ4</f>
        <v/>
      </c>
      <c r="J8" s="55" t="str">
        <f>'Calculator data'!BA4</f>
        <v/>
      </c>
      <c r="K8" s="118"/>
      <c r="L8" s="41"/>
    </row>
    <row r="9" spans="1:25" ht="15.95" customHeight="1" x14ac:dyDescent="0.25">
      <c r="A9" s="41"/>
      <c r="B9" s="118"/>
      <c r="C9" s="53" t="str">
        <f>'Calculator data'!AT5</f>
        <v/>
      </c>
      <c r="D9" s="53" t="str">
        <f>'Calculator data'!AU5</f>
        <v/>
      </c>
      <c r="E9" s="54" t="str">
        <f>'Calculator data'!AV5</f>
        <v/>
      </c>
      <c r="F9" s="54" t="str">
        <f>'Calculator data'!AW5</f>
        <v/>
      </c>
      <c r="G9" s="54" t="str">
        <f>'Calculator data'!AX5</f>
        <v/>
      </c>
      <c r="H9" s="54" t="str">
        <f>'Calculator data'!AY5</f>
        <v/>
      </c>
      <c r="I9" s="54" t="str">
        <f>'Calculator data'!AZ5</f>
        <v/>
      </c>
      <c r="J9" s="55" t="str">
        <f>'Calculator data'!BA5</f>
        <v/>
      </c>
      <c r="K9" s="118"/>
      <c r="L9" s="41"/>
    </row>
    <row r="10" spans="1:25" ht="15.95" customHeight="1" x14ac:dyDescent="0.25">
      <c r="A10" s="41"/>
      <c r="B10" s="118"/>
      <c r="C10" s="53" t="str">
        <f>'Calculator data'!AT6</f>
        <v/>
      </c>
      <c r="D10" s="53" t="str">
        <f>'Calculator data'!AU6</f>
        <v/>
      </c>
      <c r="E10" s="54" t="str">
        <f>'Calculator data'!AV6</f>
        <v/>
      </c>
      <c r="F10" s="54" t="str">
        <f>'Calculator data'!AW6</f>
        <v/>
      </c>
      <c r="G10" s="54" t="str">
        <f>'Calculator data'!AX6</f>
        <v/>
      </c>
      <c r="H10" s="54" t="str">
        <f>'Calculator data'!AY6</f>
        <v/>
      </c>
      <c r="I10" s="54" t="str">
        <f>'Calculator data'!AZ6</f>
        <v/>
      </c>
      <c r="J10" s="55" t="str">
        <f>'Calculator data'!BA6</f>
        <v/>
      </c>
      <c r="K10" s="118"/>
      <c r="L10" s="41"/>
    </row>
    <row r="11" spans="1:25" ht="15.95" customHeight="1" x14ac:dyDescent="0.25">
      <c r="A11" s="41"/>
      <c r="B11" s="118"/>
      <c r="C11" s="53" t="str">
        <f>'Calculator data'!AT7</f>
        <v/>
      </c>
      <c r="D11" s="53" t="str">
        <f>'Calculator data'!AU7</f>
        <v/>
      </c>
      <c r="E11" s="54" t="str">
        <f>'Calculator data'!AV7</f>
        <v/>
      </c>
      <c r="F11" s="54" t="str">
        <f>'Calculator data'!AW7</f>
        <v/>
      </c>
      <c r="G11" s="54" t="str">
        <f>'Calculator data'!AX7</f>
        <v/>
      </c>
      <c r="H11" s="54" t="str">
        <f>'Calculator data'!AY7</f>
        <v/>
      </c>
      <c r="I11" s="54" t="str">
        <f>'Calculator data'!AZ7</f>
        <v/>
      </c>
      <c r="J11" s="55" t="str">
        <f>'Calculator data'!BA7</f>
        <v/>
      </c>
      <c r="K11" s="118"/>
      <c r="L11" s="41"/>
    </row>
    <row r="12" spans="1:25" ht="15.95" customHeight="1" x14ac:dyDescent="0.25">
      <c r="A12" s="41"/>
      <c r="B12" s="118"/>
      <c r="C12" s="53" t="str">
        <f>'Calculator data'!AT8</f>
        <v/>
      </c>
      <c r="D12" s="53" t="str">
        <f>'Calculator data'!AU8</f>
        <v/>
      </c>
      <c r="E12" s="54" t="str">
        <f>'Calculator data'!AV8</f>
        <v/>
      </c>
      <c r="F12" s="54" t="str">
        <f>'Calculator data'!AW8</f>
        <v/>
      </c>
      <c r="G12" s="54" t="str">
        <f>'Calculator data'!AX8</f>
        <v/>
      </c>
      <c r="H12" s="54" t="str">
        <f>'Calculator data'!AY8</f>
        <v/>
      </c>
      <c r="I12" s="54" t="str">
        <f>'Calculator data'!AZ8</f>
        <v/>
      </c>
      <c r="J12" s="55" t="str">
        <f>'Calculator data'!BA8</f>
        <v/>
      </c>
      <c r="K12" s="118"/>
      <c r="L12" s="41"/>
    </row>
    <row r="13" spans="1:25" ht="15.95" customHeight="1" x14ac:dyDescent="0.25">
      <c r="A13" s="41"/>
      <c r="B13" s="118"/>
      <c r="C13" s="53" t="str">
        <f>'Calculator data'!AT9</f>
        <v/>
      </c>
      <c r="D13" s="53" t="str">
        <f>'Calculator data'!AU9</f>
        <v/>
      </c>
      <c r="E13" s="54" t="str">
        <f>'Calculator data'!AV9</f>
        <v/>
      </c>
      <c r="F13" s="54" t="str">
        <f>'Calculator data'!AW9</f>
        <v/>
      </c>
      <c r="G13" s="54" t="str">
        <f>'Calculator data'!AX9</f>
        <v/>
      </c>
      <c r="H13" s="54" t="str">
        <f>'Calculator data'!AY9</f>
        <v/>
      </c>
      <c r="I13" s="54" t="str">
        <f>'Calculator data'!AZ9</f>
        <v/>
      </c>
      <c r="J13" s="55" t="str">
        <f>'Calculator data'!BA9</f>
        <v/>
      </c>
      <c r="K13" s="118"/>
      <c r="L13" s="41"/>
    </row>
    <row r="14" spans="1:25" ht="15.95" customHeight="1" x14ac:dyDescent="0.25">
      <c r="A14" s="41"/>
      <c r="B14" s="118"/>
      <c r="C14" s="53" t="str">
        <f>'Calculator data'!AT10</f>
        <v/>
      </c>
      <c r="D14" s="53" t="str">
        <f>'Calculator data'!AU10</f>
        <v/>
      </c>
      <c r="E14" s="54" t="str">
        <f>'Calculator data'!AV10</f>
        <v/>
      </c>
      <c r="F14" s="54" t="str">
        <f>'Calculator data'!AW10</f>
        <v/>
      </c>
      <c r="G14" s="54" t="str">
        <f>'Calculator data'!AX10</f>
        <v/>
      </c>
      <c r="H14" s="54" t="str">
        <f>'Calculator data'!AY10</f>
        <v/>
      </c>
      <c r="I14" s="54" t="str">
        <f>'Calculator data'!AZ10</f>
        <v/>
      </c>
      <c r="J14" s="55" t="str">
        <f>'Calculator data'!BA10</f>
        <v/>
      </c>
      <c r="K14" s="118"/>
      <c r="L14" s="41"/>
    </row>
    <row r="15" spans="1:25" ht="15.95" customHeight="1" x14ac:dyDescent="0.25">
      <c r="A15" s="41"/>
      <c r="B15" s="118"/>
      <c r="C15" s="53" t="str">
        <f>'Calculator data'!AT11</f>
        <v/>
      </c>
      <c r="D15" s="53" t="str">
        <f>'Calculator data'!AU11</f>
        <v/>
      </c>
      <c r="E15" s="54" t="str">
        <f>'Calculator data'!AV11</f>
        <v/>
      </c>
      <c r="F15" s="54" t="str">
        <f>'Calculator data'!AW11</f>
        <v/>
      </c>
      <c r="G15" s="54" t="str">
        <f>'Calculator data'!AX11</f>
        <v/>
      </c>
      <c r="H15" s="54" t="str">
        <f>'Calculator data'!AY11</f>
        <v/>
      </c>
      <c r="I15" s="54" t="str">
        <f>'Calculator data'!AZ11</f>
        <v/>
      </c>
      <c r="J15" s="55" t="str">
        <f>'Calculator data'!BA11</f>
        <v/>
      </c>
      <c r="K15" s="118"/>
      <c r="L15" s="41"/>
    </row>
    <row r="16" spans="1:25" ht="15.95" customHeight="1" x14ac:dyDescent="0.25">
      <c r="A16" s="41"/>
      <c r="B16" s="118"/>
      <c r="C16" s="53" t="str">
        <f>'Calculator data'!AT12</f>
        <v/>
      </c>
      <c r="D16" s="53" t="str">
        <f>'Calculator data'!AU12</f>
        <v/>
      </c>
      <c r="E16" s="54" t="str">
        <f>'Calculator data'!AV12</f>
        <v/>
      </c>
      <c r="F16" s="54" t="str">
        <f>'Calculator data'!AW12</f>
        <v/>
      </c>
      <c r="G16" s="54" t="str">
        <f>'Calculator data'!AX12</f>
        <v/>
      </c>
      <c r="H16" s="54" t="str">
        <f>'Calculator data'!AY12</f>
        <v/>
      </c>
      <c r="I16" s="54" t="str">
        <f>'Calculator data'!AZ12</f>
        <v/>
      </c>
      <c r="J16" s="55" t="str">
        <f>'Calculator data'!BA12</f>
        <v/>
      </c>
      <c r="K16" s="118"/>
      <c r="L16" s="41"/>
    </row>
    <row r="17" spans="1:12" ht="15.95" customHeight="1" x14ac:dyDescent="0.25">
      <c r="A17" s="41"/>
      <c r="B17" s="118"/>
      <c r="C17" s="53" t="str">
        <f>'Calculator data'!AT13</f>
        <v/>
      </c>
      <c r="D17" s="53" t="str">
        <f>'Calculator data'!AU13</f>
        <v/>
      </c>
      <c r="E17" s="54" t="str">
        <f>'Calculator data'!AV13</f>
        <v/>
      </c>
      <c r="F17" s="54" t="str">
        <f>'Calculator data'!AW13</f>
        <v/>
      </c>
      <c r="G17" s="54" t="str">
        <f>'Calculator data'!AX13</f>
        <v/>
      </c>
      <c r="H17" s="54" t="str">
        <f>'Calculator data'!AY13</f>
        <v/>
      </c>
      <c r="I17" s="54" t="str">
        <f>'Calculator data'!AZ13</f>
        <v/>
      </c>
      <c r="J17" s="55" t="str">
        <f>'Calculator data'!BA13</f>
        <v/>
      </c>
      <c r="K17" s="118"/>
      <c r="L17" s="41"/>
    </row>
    <row r="18" spans="1:12" ht="15.95" customHeight="1" x14ac:dyDescent="0.25">
      <c r="A18" s="41"/>
      <c r="B18" s="118"/>
      <c r="C18" s="53" t="str">
        <f>'Calculator data'!AT14</f>
        <v/>
      </c>
      <c r="D18" s="53" t="str">
        <f>'Calculator data'!AU14</f>
        <v/>
      </c>
      <c r="E18" s="54" t="str">
        <f>'Calculator data'!AV14</f>
        <v/>
      </c>
      <c r="F18" s="54" t="str">
        <f>'Calculator data'!AW14</f>
        <v/>
      </c>
      <c r="G18" s="54" t="str">
        <f>'Calculator data'!AX14</f>
        <v/>
      </c>
      <c r="H18" s="54" t="str">
        <f>'Calculator data'!AY14</f>
        <v/>
      </c>
      <c r="I18" s="54" t="str">
        <f>'Calculator data'!AZ14</f>
        <v/>
      </c>
      <c r="J18" s="55" t="str">
        <f>'Calculator data'!BA14</f>
        <v/>
      </c>
      <c r="K18" s="118"/>
      <c r="L18" s="41"/>
    </row>
    <row r="19" spans="1:12" ht="15.95" customHeight="1" x14ac:dyDescent="0.25">
      <c r="A19" s="41"/>
      <c r="B19" s="118"/>
      <c r="C19" s="53" t="str">
        <f>'Calculator data'!AT15</f>
        <v/>
      </c>
      <c r="D19" s="53" t="str">
        <f>'Calculator data'!AU15</f>
        <v/>
      </c>
      <c r="E19" s="54" t="str">
        <f>'Calculator data'!AV15</f>
        <v/>
      </c>
      <c r="F19" s="54" t="str">
        <f>'Calculator data'!AW15</f>
        <v/>
      </c>
      <c r="G19" s="54" t="str">
        <f>'Calculator data'!AX15</f>
        <v/>
      </c>
      <c r="H19" s="54" t="str">
        <f>'Calculator data'!AY15</f>
        <v/>
      </c>
      <c r="I19" s="54" t="str">
        <f>'Calculator data'!AZ15</f>
        <v/>
      </c>
      <c r="J19" s="55" t="str">
        <f>'Calculator data'!BA15</f>
        <v/>
      </c>
      <c r="K19" s="118"/>
      <c r="L19" s="41"/>
    </row>
    <row r="20" spans="1:12" ht="15.95" customHeight="1" x14ac:dyDescent="0.25">
      <c r="A20" s="41"/>
      <c r="B20" s="118"/>
      <c r="C20" s="53" t="str">
        <f>'Calculator data'!AT16</f>
        <v/>
      </c>
      <c r="D20" s="53" t="str">
        <f>'Calculator data'!AU16</f>
        <v/>
      </c>
      <c r="E20" s="54" t="str">
        <f>'Calculator data'!AV16</f>
        <v/>
      </c>
      <c r="F20" s="54" t="str">
        <f>'Calculator data'!AW16</f>
        <v/>
      </c>
      <c r="G20" s="54" t="str">
        <f>'Calculator data'!AX16</f>
        <v/>
      </c>
      <c r="H20" s="54" t="str">
        <f>'Calculator data'!AY16</f>
        <v/>
      </c>
      <c r="I20" s="54" t="str">
        <f>'Calculator data'!AZ16</f>
        <v/>
      </c>
      <c r="J20" s="55" t="str">
        <f>'Calculator data'!BA16</f>
        <v/>
      </c>
      <c r="K20" s="118"/>
      <c r="L20" s="41"/>
    </row>
    <row r="21" spans="1:12" ht="15.95" customHeight="1" x14ac:dyDescent="0.25">
      <c r="A21" s="41"/>
      <c r="B21" s="118"/>
      <c r="C21" s="53" t="str">
        <f>'Calculator data'!AT17</f>
        <v/>
      </c>
      <c r="D21" s="53" t="str">
        <f>'Calculator data'!AU17</f>
        <v/>
      </c>
      <c r="E21" s="54" t="str">
        <f>'Calculator data'!AV17</f>
        <v/>
      </c>
      <c r="F21" s="54" t="str">
        <f>'Calculator data'!AW17</f>
        <v/>
      </c>
      <c r="G21" s="54" t="str">
        <f>'Calculator data'!AX17</f>
        <v/>
      </c>
      <c r="H21" s="54" t="str">
        <f>'Calculator data'!AY17</f>
        <v/>
      </c>
      <c r="I21" s="54" t="str">
        <f>'Calculator data'!AZ17</f>
        <v/>
      </c>
      <c r="J21" s="55" t="str">
        <f>'Calculator data'!BA17</f>
        <v/>
      </c>
      <c r="K21" s="118"/>
      <c r="L21" s="41"/>
    </row>
    <row r="22" spans="1:12" ht="15.95" customHeight="1" x14ac:dyDescent="0.25">
      <c r="A22" s="41"/>
      <c r="B22" s="118"/>
      <c r="C22" s="53" t="str">
        <f>'Calculator data'!AT18</f>
        <v/>
      </c>
      <c r="D22" s="53" t="str">
        <f>'Calculator data'!AU18</f>
        <v/>
      </c>
      <c r="E22" s="54" t="str">
        <f>'Calculator data'!AV18</f>
        <v/>
      </c>
      <c r="F22" s="54" t="str">
        <f>'Calculator data'!AW18</f>
        <v/>
      </c>
      <c r="G22" s="54" t="str">
        <f>'Calculator data'!AX18</f>
        <v/>
      </c>
      <c r="H22" s="54" t="str">
        <f>'Calculator data'!AY18</f>
        <v/>
      </c>
      <c r="I22" s="54" t="str">
        <f>'Calculator data'!AZ18</f>
        <v/>
      </c>
      <c r="J22" s="55" t="str">
        <f>'Calculator data'!BA18</f>
        <v/>
      </c>
      <c r="K22" s="118"/>
      <c r="L22" s="41"/>
    </row>
    <row r="23" spans="1:12" ht="15.95" customHeight="1" x14ac:dyDescent="0.25">
      <c r="A23" s="41"/>
      <c r="B23" s="118"/>
      <c r="C23" s="53" t="str">
        <f>'Calculator data'!AT19</f>
        <v/>
      </c>
      <c r="D23" s="53" t="str">
        <f>'Calculator data'!AU19</f>
        <v/>
      </c>
      <c r="E23" s="54" t="str">
        <f>'Calculator data'!AV19</f>
        <v/>
      </c>
      <c r="F23" s="54" t="str">
        <f>'Calculator data'!AW19</f>
        <v/>
      </c>
      <c r="G23" s="54" t="str">
        <f>'Calculator data'!AX19</f>
        <v/>
      </c>
      <c r="H23" s="54" t="str">
        <f>'Calculator data'!AY19</f>
        <v/>
      </c>
      <c r="I23" s="54" t="str">
        <f>'Calculator data'!AZ19</f>
        <v/>
      </c>
      <c r="J23" s="55" t="str">
        <f>'Calculator data'!BA19</f>
        <v/>
      </c>
      <c r="K23" s="118"/>
      <c r="L23" s="41"/>
    </row>
    <row r="24" spans="1:12" ht="15.95" customHeight="1" x14ac:dyDescent="0.25">
      <c r="A24" s="41"/>
      <c r="B24" s="118"/>
      <c r="C24" s="53" t="str">
        <f>'Calculator data'!AT20</f>
        <v/>
      </c>
      <c r="D24" s="53" t="str">
        <f>'Calculator data'!AU20</f>
        <v/>
      </c>
      <c r="E24" s="54" t="str">
        <f>'Calculator data'!AV20</f>
        <v/>
      </c>
      <c r="F24" s="54" t="str">
        <f>'Calculator data'!AW20</f>
        <v/>
      </c>
      <c r="G24" s="54" t="str">
        <f>'Calculator data'!AX20</f>
        <v/>
      </c>
      <c r="H24" s="54" t="str">
        <f>'Calculator data'!AY20</f>
        <v/>
      </c>
      <c r="I24" s="54" t="str">
        <f>'Calculator data'!AZ20</f>
        <v/>
      </c>
      <c r="J24" s="55" t="str">
        <f>'Calculator data'!BA20</f>
        <v/>
      </c>
      <c r="K24" s="118"/>
      <c r="L24" s="41"/>
    </row>
    <row r="25" spans="1:12" ht="15.95" customHeight="1" x14ac:dyDescent="0.25">
      <c r="A25" s="41"/>
      <c r="B25" s="118"/>
      <c r="C25" s="53" t="str">
        <f>'Calculator data'!AT21</f>
        <v/>
      </c>
      <c r="D25" s="53" t="str">
        <f>'Calculator data'!AU21</f>
        <v/>
      </c>
      <c r="E25" s="54" t="str">
        <f>'Calculator data'!AV21</f>
        <v/>
      </c>
      <c r="F25" s="54" t="str">
        <f>'Calculator data'!AW21</f>
        <v/>
      </c>
      <c r="G25" s="54" t="str">
        <f>'Calculator data'!AX21</f>
        <v/>
      </c>
      <c r="H25" s="54" t="str">
        <f>'Calculator data'!AY21</f>
        <v/>
      </c>
      <c r="I25" s="54" t="str">
        <f>'Calculator data'!AZ21</f>
        <v/>
      </c>
      <c r="J25" s="55" t="str">
        <f>'Calculator data'!BA21</f>
        <v/>
      </c>
      <c r="K25" s="118"/>
      <c r="L25" s="41"/>
    </row>
    <row r="26" spans="1:12" ht="15.95" customHeight="1" x14ac:dyDescent="0.25">
      <c r="A26" s="41"/>
      <c r="B26" s="118"/>
      <c r="C26" s="53" t="str">
        <f>'Calculator data'!AT22</f>
        <v/>
      </c>
      <c r="D26" s="53" t="str">
        <f>'Calculator data'!AU22</f>
        <v/>
      </c>
      <c r="E26" s="54" t="str">
        <f>'Calculator data'!AV22</f>
        <v/>
      </c>
      <c r="F26" s="54" t="str">
        <f>'Calculator data'!AW22</f>
        <v/>
      </c>
      <c r="G26" s="54" t="str">
        <f>'Calculator data'!AX22</f>
        <v/>
      </c>
      <c r="H26" s="54" t="str">
        <f>'Calculator data'!AY22</f>
        <v/>
      </c>
      <c r="I26" s="54" t="str">
        <f>'Calculator data'!AZ22</f>
        <v/>
      </c>
      <c r="J26" s="55" t="str">
        <f>'Calculator data'!BA22</f>
        <v/>
      </c>
      <c r="K26" s="118"/>
      <c r="L26" s="41"/>
    </row>
    <row r="27" spans="1:12" ht="15.95" customHeight="1" x14ac:dyDescent="0.25">
      <c r="A27" s="41"/>
      <c r="B27" s="118"/>
      <c r="C27" s="53" t="str">
        <f>'Calculator data'!AT23</f>
        <v/>
      </c>
      <c r="D27" s="53" t="str">
        <f>'Calculator data'!AU23</f>
        <v/>
      </c>
      <c r="E27" s="54" t="str">
        <f>'Calculator data'!AV23</f>
        <v/>
      </c>
      <c r="F27" s="54" t="str">
        <f>'Calculator data'!AW23</f>
        <v/>
      </c>
      <c r="G27" s="54" t="str">
        <f>'Calculator data'!AX23</f>
        <v/>
      </c>
      <c r="H27" s="54" t="str">
        <f>'Calculator data'!AY23</f>
        <v/>
      </c>
      <c r="I27" s="54" t="str">
        <f>'Calculator data'!AZ23</f>
        <v/>
      </c>
      <c r="J27" s="55" t="str">
        <f>'Calculator data'!BA23</f>
        <v/>
      </c>
      <c r="K27" s="118"/>
      <c r="L27" s="41"/>
    </row>
    <row r="28" spans="1:12" ht="15.95" customHeight="1" x14ac:dyDescent="0.25">
      <c r="A28" s="41"/>
      <c r="B28" s="118"/>
      <c r="C28" s="53" t="str">
        <f>'Calculator data'!AT24</f>
        <v/>
      </c>
      <c r="D28" s="53" t="str">
        <f>'Calculator data'!AU24</f>
        <v/>
      </c>
      <c r="E28" s="54" t="str">
        <f>'Calculator data'!AV24</f>
        <v/>
      </c>
      <c r="F28" s="54" t="str">
        <f>'Calculator data'!AW24</f>
        <v/>
      </c>
      <c r="G28" s="54" t="str">
        <f>'Calculator data'!AX24</f>
        <v/>
      </c>
      <c r="H28" s="54" t="str">
        <f>'Calculator data'!AY24</f>
        <v/>
      </c>
      <c r="I28" s="54" t="str">
        <f>'Calculator data'!AZ24</f>
        <v/>
      </c>
      <c r="J28" s="55" t="str">
        <f>'Calculator data'!BA24</f>
        <v/>
      </c>
      <c r="K28" s="118"/>
      <c r="L28" s="41"/>
    </row>
    <row r="29" spans="1:12" ht="15.95" customHeight="1" x14ac:dyDescent="0.25">
      <c r="A29" s="41"/>
      <c r="B29" s="118"/>
      <c r="C29" s="53" t="str">
        <f>'Calculator data'!AT25</f>
        <v/>
      </c>
      <c r="D29" s="53" t="str">
        <f>'Calculator data'!AU25</f>
        <v/>
      </c>
      <c r="E29" s="54" t="str">
        <f>'Calculator data'!AV25</f>
        <v/>
      </c>
      <c r="F29" s="54" t="str">
        <f>'Calculator data'!AW25</f>
        <v/>
      </c>
      <c r="G29" s="54" t="str">
        <f>'Calculator data'!AX25</f>
        <v/>
      </c>
      <c r="H29" s="54" t="str">
        <f>'Calculator data'!AY25</f>
        <v/>
      </c>
      <c r="I29" s="54" t="str">
        <f>'Calculator data'!AZ25</f>
        <v/>
      </c>
      <c r="J29" s="55" t="str">
        <f>'Calculator data'!BA25</f>
        <v/>
      </c>
      <c r="K29" s="118"/>
      <c r="L29" s="41"/>
    </row>
    <row r="30" spans="1:12" ht="15.95" customHeight="1" x14ac:dyDescent="0.25">
      <c r="A30" s="41"/>
      <c r="B30" s="118"/>
      <c r="C30" s="53" t="str">
        <f>'Calculator data'!AT26</f>
        <v/>
      </c>
      <c r="D30" s="53" t="str">
        <f>'Calculator data'!AU26</f>
        <v/>
      </c>
      <c r="E30" s="54" t="str">
        <f>'Calculator data'!AV26</f>
        <v/>
      </c>
      <c r="F30" s="54" t="str">
        <f>'Calculator data'!AW26</f>
        <v/>
      </c>
      <c r="G30" s="54" t="str">
        <f>'Calculator data'!AX26</f>
        <v/>
      </c>
      <c r="H30" s="54" t="str">
        <f>'Calculator data'!AY26</f>
        <v/>
      </c>
      <c r="I30" s="54" t="str">
        <f>'Calculator data'!AZ26</f>
        <v/>
      </c>
      <c r="J30" s="55" t="str">
        <f>'Calculator data'!BA26</f>
        <v/>
      </c>
      <c r="K30" s="118"/>
      <c r="L30" s="41"/>
    </row>
    <row r="31" spans="1:12" ht="15.95" customHeight="1" x14ac:dyDescent="0.25">
      <c r="A31" s="41"/>
      <c r="B31" s="118"/>
      <c r="C31" s="53" t="str">
        <f>'Calculator data'!AT27</f>
        <v/>
      </c>
      <c r="D31" s="53" t="str">
        <f>'Calculator data'!AU27</f>
        <v/>
      </c>
      <c r="E31" s="54" t="str">
        <f>'Calculator data'!AV27</f>
        <v/>
      </c>
      <c r="F31" s="54" t="str">
        <f>'Calculator data'!AW27</f>
        <v/>
      </c>
      <c r="G31" s="54" t="str">
        <f>'Calculator data'!AX27</f>
        <v/>
      </c>
      <c r="H31" s="54" t="str">
        <f>'Calculator data'!AY27</f>
        <v/>
      </c>
      <c r="I31" s="54" t="str">
        <f>'Calculator data'!AZ27</f>
        <v/>
      </c>
      <c r="J31" s="55" t="str">
        <f>'Calculator data'!BA27</f>
        <v/>
      </c>
      <c r="K31" s="118"/>
      <c r="L31" s="41"/>
    </row>
    <row r="32" spans="1:12" ht="15.95" customHeight="1" x14ac:dyDescent="0.25">
      <c r="A32" s="41"/>
      <c r="B32" s="118"/>
      <c r="C32" s="53" t="str">
        <f>'Calculator data'!AT28</f>
        <v/>
      </c>
      <c r="D32" s="53" t="str">
        <f>'Calculator data'!AU28</f>
        <v/>
      </c>
      <c r="E32" s="54" t="str">
        <f>'Calculator data'!AV28</f>
        <v/>
      </c>
      <c r="F32" s="54" t="str">
        <f>'Calculator data'!AW28</f>
        <v/>
      </c>
      <c r="G32" s="54" t="str">
        <f>'Calculator data'!AX28</f>
        <v/>
      </c>
      <c r="H32" s="54" t="str">
        <f>'Calculator data'!AY28</f>
        <v/>
      </c>
      <c r="I32" s="54" t="str">
        <f>'Calculator data'!AZ28</f>
        <v/>
      </c>
      <c r="J32" s="55" t="str">
        <f>'Calculator data'!BA28</f>
        <v/>
      </c>
      <c r="K32" s="118"/>
      <c r="L32" s="41"/>
    </row>
    <row r="33" spans="1:12" ht="15.95" customHeight="1" x14ac:dyDescent="0.25">
      <c r="A33" s="41"/>
      <c r="B33" s="118"/>
      <c r="C33" s="53" t="str">
        <f>'Calculator data'!AT29</f>
        <v/>
      </c>
      <c r="D33" s="53" t="str">
        <f>'Calculator data'!AU29</f>
        <v/>
      </c>
      <c r="E33" s="54" t="str">
        <f>'Calculator data'!AV29</f>
        <v/>
      </c>
      <c r="F33" s="54" t="str">
        <f>'Calculator data'!AW29</f>
        <v/>
      </c>
      <c r="G33" s="54" t="str">
        <f>'Calculator data'!AX29</f>
        <v/>
      </c>
      <c r="H33" s="54" t="str">
        <f>'Calculator data'!AY29</f>
        <v/>
      </c>
      <c r="I33" s="54" t="str">
        <f>'Calculator data'!AZ29</f>
        <v/>
      </c>
      <c r="J33" s="55" t="str">
        <f>'Calculator data'!BA29</f>
        <v/>
      </c>
      <c r="K33" s="118"/>
      <c r="L33" s="41"/>
    </row>
    <row r="34" spans="1:12" ht="15.95" customHeight="1" x14ac:dyDescent="0.25">
      <c r="A34" s="41"/>
      <c r="B34" s="118"/>
      <c r="C34" s="53" t="str">
        <f>'Calculator data'!AT30</f>
        <v/>
      </c>
      <c r="D34" s="53" t="str">
        <f>'Calculator data'!AU30</f>
        <v/>
      </c>
      <c r="E34" s="54" t="str">
        <f>'Calculator data'!AV30</f>
        <v/>
      </c>
      <c r="F34" s="54" t="str">
        <f>'Calculator data'!AW30</f>
        <v/>
      </c>
      <c r="G34" s="54" t="str">
        <f>'Calculator data'!AX30</f>
        <v/>
      </c>
      <c r="H34" s="54" t="str">
        <f>'Calculator data'!AY30</f>
        <v/>
      </c>
      <c r="I34" s="54" t="str">
        <f>'Calculator data'!AZ30</f>
        <v/>
      </c>
      <c r="J34" s="55" t="str">
        <f>'Calculator data'!BA30</f>
        <v/>
      </c>
      <c r="K34" s="118"/>
      <c r="L34" s="41"/>
    </row>
    <row r="35" spans="1:12" ht="15.95" customHeight="1" x14ac:dyDescent="0.25">
      <c r="A35" s="41"/>
      <c r="B35" s="118"/>
      <c r="C35" s="53" t="str">
        <f>'Calculator data'!AT31</f>
        <v/>
      </c>
      <c r="D35" s="53" t="str">
        <f>'Calculator data'!AU31</f>
        <v/>
      </c>
      <c r="E35" s="54" t="str">
        <f>'Calculator data'!AV31</f>
        <v/>
      </c>
      <c r="F35" s="54" t="str">
        <f>'Calculator data'!AW31</f>
        <v/>
      </c>
      <c r="G35" s="54" t="str">
        <f>'Calculator data'!AX31</f>
        <v/>
      </c>
      <c r="H35" s="54" t="str">
        <f>'Calculator data'!AY31</f>
        <v/>
      </c>
      <c r="I35" s="54" t="str">
        <f>'Calculator data'!AZ31</f>
        <v/>
      </c>
      <c r="J35" s="55" t="str">
        <f>'Calculator data'!BA31</f>
        <v/>
      </c>
      <c r="K35" s="118"/>
      <c r="L35" s="41"/>
    </row>
    <row r="36" spans="1:12" ht="15.95" customHeight="1" x14ac:dyDescent="0.25">
      <c r="A36" s="41"/>
      <c r="B36" s="118"/>
      <c r="C36" s="53" t="str">
        <f>'Calculator data'!AT32</f>
        <v/>
      </c>
      <c r="D36" s="53" t="str">
        <f>'Calculator data'!AU32</f>
        <v/>
      </c>
      <c r="E36" s="54" t="str">
        <f>'Calculator data'!AV32</f>
        <v/>
      </c>
      <c r="F36" s="54" t="str">
        <f>'Calculator data'!AW32</f>
        <v/>
      </c>
      <c r="G36" s="54" t="str">
        <f>'Calculator data'!AX32</f>
        <v/>
      </c>
      <c r="H36" s="54" t="str">
        <f>'Calculator data'!AY32</f>
        <v/>
      </c>
      <c r="I36" s="54" t="str">
        <f>'Calculator data'!AZ32</f>
        <v/>
      </c>
      <c r="J36" s="55" t="str">
        <f>'Calculator data'!BA32</f>
        <v/>
      </c>
      <c r="K36" s="118"/>
      <c r="L36" s="41"/>
    </row>
    <row r="37" spans="1:12" ht="15.95" customHeight="1" x14ac:dyDescent="0.25">
      <c r="A37" s="41"/>
      <c r="B37" s="118"/>
      <c r="C37" s="53" t="str">
        <f>'Calculator data'!AT33</f>
        <v/>
      </c>
      <c r="D37" s="53" t="str">
        <f>'Calculator data'!AU33</f>
        <v/>
      </c>
      <c r="E37" s="54" t="str">
        <f>'Calculator data'!AV33</f>
        <v/>
      </c>
      <c r="F37" s="54" t="str">
        <f>'Calculator data'!AW33</f>
        <v/>
      </c>
      <c r="G37" s="54" t="str">
        <f>'Calculator data'!AX33</f>
        <v/>
      </c>
      <c r="H37" s="54" t="str">
        <f>'Calculator data'!AY33</f>
        <v/>
      </c>
      <c r="I37" s="54" t="str">
        <f>'Calculator data'!AZ33</f>
        <v/>
      </c>
      <c r="J37" s="55" t="str">
        <f>'Calculator data'!BA33</f>
        <v/>
      </c>
      <c r="K37" s="118"/>
      <c r="L37" s="41"/>
    </row>
    <row r="38" spans="1:12" ht="15.95" customHeight="1" x14ac:dyDescent="0.25">
      <c r="A38" s="41"/>
      <c r="B38" s="118"/>
      <c r="C38" s="53" t="str">
        <f>'Calculator data'!AT34</f>
        <v/>
      </c>
      <c r="D38" s="53" t="str">
        <f>'Calculator data'!AU34</f>
        <v/>
      </c>
      <c r="E38" s="54" t="str">
        <f>'Calculator data'!AV34</f>
        <v/>
      </c>
      <c r="F38" s="54" t="str">
        <f>'Calculator data'!AW34</f>
        <v/>
      </c>
      <c r="G38" s="54" t="str">
        <f>'Calculator data'!AX34</f>
        <v/>
      </c>
      <c r="H38" s="54" t="str">
        <f>'Calculator data'!AY34</f>
        <v/>
      </c>
      <c r="I38" s="54" t="str">
        <f>'Calculator data'!AZ34</f>
        <v/>
      </c>
      <c r="J38" s="55" t="str">
        <f>'Calculator data'!BA34</f>
        <v/>
      </c>
      <c r="K38" s="118"/>
      <c r="L38" s="41"/>
    </row>
    <row r="39" spans="1:12" ht="15.95" customHeight="1" x14ac:dyDescent="0.25">
      <c r="A39" s="41"/>
      <c r="B39" s="118"/>
      <c r="C39" s="53" t="str">
        <f>'Calculator data'!AT35</f>
        <v/>
      </c>
      <c r="D39" s="53" t="str">
        <f>'Calculator data'!AU35</f>
        <v/>
      </c>
      <c r="E39" s="54" t="str">
        <f>'Calculator data'!AV35</f>
        <v/>
      </c>
      <c r="F39" s="54" t="str">
        <f>'Calculator data'!AW35</f>
        <v/>
      </c>
      <c r="G39" s="54" t="str">
        <f>'Calculator data'!AX35</f>
        <v/>
      </c>
      <c r="H39" s="54" t="str">
        <f>'Calculator data'!AY35</f>
        <v/>
      </c>
      <c r="I39" s="54" t="str">
        <f>'Calculator data'!AZ35</f>
        <v/>
      </c>
      <c r="J39" s="55" t="str">
        <f>'Calculator data'!BA35</f>
        <v/>
      </c>
      <c r="K39" s="118"/>
      <c r="L39" s="41"/>
    </row>
    <row r="40" spans="1:12" ht="15.95" customHeight="1" x14ac:dyDescent="0.25">
      <c r="A40" s="41"/>
      <c r="B40" s="118"/>
      <c r="C40" s="53" t="str">
        <f>'Calculator data'!AT36</f>
        <v/>
      </c>
      <c r="D40" s="53" t="str">
        <f>'Calculator data'!AU36</f>
        <v/>
      </c>
      <c r="E40" s="54" t="str">
        <f>'Calculator data'!AV36</f>
        <v/>
      </c>
      <c r="F40" s="54" t="str">
        <f>'Calculator data'!AW36</f>
        <v/>
      </c>
      <c r="G40" s="54" t="str">
        <f>'Calculator data'!AX36</f>
        <v/>
      </c>
      <c r="H40" s="54" t="str">
        <f>'Calculator data'!AY36</f>
        <v/>
      </c>
      <c r="I40" s="54" t="str">
        <f>'Calculator data'!AZ36</f>
        <v/>
      </c>
      <c r="J40" s="55" t="str">
        <f>'Calculator data'!BA36</f>
        <v/>
      </c>
      <c r="K40" s="118"/>
      <c r="L40" s="41"/>
    </row>
    <row r="41" spans="1:12" ht="15.95" customHeight="1" x14ac:dyDescent="0.25">
      <c r="A41" s="41"/>
      <c r="B41" s="118"/>
      <c r="C41" s="53" t="str">
        <f>'Calculator data'!AT37</f>
        <v/>
      </c>
      <c r="D41" s="53" t="str">
        <f>'Calculator data'!AU37</f>
        <v/>
      </c>
      <c r="E41" s="54" t="str">
        <f>'Calculator data'!AV37</f>
        <v/>
      </c>
      <c r="F41" s="54" t="str">
        <f>'Calculator data'!AW37</f>
        <v/>
      </c>
      <c r="G41" s="54" t="str">
        <f>'Calculator data'!AX37</f>
        <v/>
      </c>
      <c r="H41" s="54" t="str">
        <f>'Calculator data'!AY37</f>
        <v/>
      </c>
      <c r="I41" s="54" t="str">
        <f>'Calculator data'!AZ37</f>
        <v/>
      </c>
      <c r="J41" s="55" t="str">
        <f>'Calculator data'!BA37</f>
        <v/>
      </c>
      <c r="K41" s="118"/>
      <c r="L41" s="41"/>
    </row>
    <row r="42" spans="1:12" ht="15.95" customHeight="1" x14ac:dyDescent="0.25">
      <c r="A42" s="41"/>
      <c r="B42" s="118"/>
      <c r="C42" s="53" t="str">
        <f>'Calculator data'!AT38</f>
        <v/>
      </c>
      <c r="D42" s="53" t="str">
        <f>'Calculator data'!AU38</f>
        <v/>
      </c>
      <c r="E42" s="54" t="str">
        <f>'Calculator data'!AV38</f>
        <v/>
      </c>
      <c r="F42" s="54" t="str">
        <f>'Calculator data'!AW38</f>
        <v/>
      </c>
      <c r="G42" s="54" t="str">
        <f>'Calculator data'!AX38</f>
        <v/>
      </c>
      <c r="H42" s="54" t="str">
        <f>'Calculator data'!AY38</f>
        <v/>
      </c>
      <c r="I42" s="54" t="str">
        <f>'Calculator data'!AZ38</f>
        <v/>
      </c>
      <c r="J42" s="55" t="str">
        <f>'Calculator data'!BA38</f>
        <v/>
      </c>
      <c r="K42" s="118"/>
      <c r="L42" s="41"/>
    </row>
    <row r="43" spans="1:12" ht="15.95" customHeight="1" x14ac:dyDescent="0.25">
      <c r="A43" s="41"/>
      <c r="B43" s="118"/>
      <c r="C43" s="53" t="str">
        <f>'Calculator data'!AT39</f>
        <v/>
      </c>
      <c r="D43" s="53" t="str">
        <f>'Calculator data'!AU39</f>
        <v/>
      </c>
      <c r="E43" s="54" t="str">
        <f>'Calculator data'!AV39</f>
        <v/>
      </c>
      <c r="F43" s="54" t="str">
        <f>'Calculator data'!AW39</f>
        <v/>
      </c>
      <c r="G43" s="54" t="str">
        <f>'Calculator data'!AX39</f>
        <v/>
      </c>
      <c r="H43" s="54" t="str">
        <f>'Calculator data'!AY39</f>
        <v/>
      </c>
      <c r="I43" s="54" t="str">
        <f>'Calculator data'!AZ39</f>
        <v/>
      </c>
      <c r="J43" s="55" t="str">
        <f>'Calculator data'!BA39</f>
        <v/>
      </c>
      <c r="K43" s="118"/>
      <c r="L43" s="41"/>
    </row>
    <row r="44" spans="1:12" ht="15.95" customHeight="1" x14ac:dyDescent="0.25">
      <c r="A44" s="41"/>
      <c r="B44" s="118"/>
      <c r="C44" s="53" t="str">
        <f>'Calculator data'!AT40</f>
        <v/>
      </c>
      <c r="D44" s="53" t="str">
        <f>'Calculator data'!AU40</f>
        <v/>
      </c>
      <c r="E44" s="54" t="str">
        <f>'Calculator data'!AV40</f>
        <v/>
      </c>
      <c r="F44" s="54" t="str">
        <f>'Calculator data'!AW40</f>
        <v/>
      </c>
      <c r="G44" s="54" t="str">
        <f>'Calculator data'!AX40</f>
        <v/>
      </c>
      <c r="H44" s="54" t="str">
        <f>'Calculator data'!AY40</f>
        <v/>
      </c>
      <c r="I44" s="54" t="str">
        <f>'Calculator data'!AZ40</f>
        <v/>
      </c>
      <c r="J44" s="55" t="str">
        <f>'Calculator data'!BA40</f>
        <v/>
      </c>
      <c r="K44" s="118"/>
      <c r="L44" s="41"/>
    </row>
    <row r="45" spans="1:12" ht="15.95" customHeight="1" x14ac:dyDescent="0.25">
      <c r="A45" s="41"/>
      <c r="B45" s="118"/>
      <c r="C45" s="53" t="str">
        <f>'Calculator data'!AT41</f>
        <v/>
      </c>
      <c r="D45" s="53" t="str">
        <f>'Calculator data'!AU41</f>
        <v/>
      </c>
      <c r="E45" s="54" t="str">
        <f>'Calculator data'!AV41</f>
        <v/>
      </c>
      <c r="F45" s="54" t="str">
        <f>'Calculator data'!AW41</f>
        <v/>
      </c>
      <c r="G45" s="54" t="str">
        <f>'Calculator data'!AX41</f>
        <v/>
      </c>
      <c r="H45" s="54" t="str">
        <f>'Calculator data'!AY41</f>
        <v/>
      </c>
      <c r="I45" s="54" t="str">
        <f>'Calculator data'!AZ41</f>
        <v/>
      </c>
      <c r="J45" s="55" t="str">
        <f>'Calculator data'!BA41</f>
        <v/>
      </c>
      <c r="K45" s="118"/>
      <c r="L45" s="41"/>
    </row>
    <row r="46" spans="1:12" ht="15.95" customHeight="1" x14ac:dyDescent="0.25">
      <c r="A46" s="41"/>
      <c r="B46" s="118"/>
      <c r="C46" s="53" t="str">
        <f>'Calculator data'!AT42</f>
        <v/>
      </c>
      <c r="D46" s="53" t="str">
        <f>'Calculator data'!AU42</f>
        <v/>
      </c>
      <c r="E46" s="54" t="str">
        <f>'Calculator data'!AV42</f>
        <v/>
      </c>
      <c r="F46" s="54" t="str">
        <f>'Calculator data'!AW42</f>
        <v/>
      </c>
      <c r="G46" s="54" t="str">
        <f>'Calculator data'!AX42</f>
        <v/>
      </c>
      <c r="H46" s="54" t="str">
        <f>'Calculator data'!AY42</f>
        <v/>
      </c>
      <c r="I46" s="54" t="str">
        <f>'Calculator data'!AZ42</f>
        <v/>
      </c>
      <c r="J46" s="55" t="str">
        <f>'Calculator data'!BA42</f>
        <v/>
      </c>
      <c r="K46" s="118"/>
      <c r="L46" s="41"/>
    </row>
    <row r="47" spans="1:12" ht="15.95" customHeight="1" x14ac:dyDescent="0.25">
      <c r="A47" s="41"/>
      <c r="B47" s="118"/>
      <c r="C47" s="53" t="str">
        <f>'Calculator data'!AT43</f>
        <v/>
      </c>
      <c r="D47" s="53" t="str">
        <f>'Calculator data'!AU43</f>
        <v/>
      </c>
      <c r="E47" s="54" t="str">
        <f>'Calculator data'!AV43</f>
        <v/>
      </c>
      <c r="F47" s="54" t="str">
        <f>'Calculator data'!AW43</f>
        <v/>
      </c>
      <c r="G47" s="54" t="str">
        <f>'Calculator data'!AX43</f>
        <v/>
      </c>
      <c r="H47" s="54" t="str">
        <f>'Calculator data'!AY43</f>
        <v/>
      </c>
      <c r="I47" s="54" t="str">
        <f>'Calculator data'!AZ43</f>
        <v/>
      </c>
      <c r="J47" s="55" t="str">
        <f>'Calculator data'!BA43</f>
        <v/>
      </c>
      <c r="K47" s="118"/>
      <c r="L47" s="41"/>
    </row>
    <row r="48" spans="1:12" ht="15.95" customHeight="1" x14ac:dyDescent="0.25">
      <c r="A48" s="41"/>
      <c r="B48" s="118"/>
      <c r="C48" s="53" t="str">
        <f>'Calculator data'!AT44</f>
        <v/>
      </c>
      <c r="D48" s="53" t="str">
        <f>'Calculator data'!AU44</f>
        <v/>
      </c>
      <c r="E48" s="54" t="str">
        <f>'Calculator data'!AV44</f>
        <v/>
      </c>
      <c r="F48" s="54" t="str">
        <f>'Calculator data'!AW44</f>
        <v/>
      </c>
      <c r="G48" s="54" t="str">
        <f>'Calculator data'!AX44</f>
        <v/>
      </c>
      <c r="H48" s="54" t="str">
        <f>'Calculator data'!AY44</f>
        <v/>
      </c>
      <c r="I48" s="54" t="str">
        <f>'Calculator data'!AZ44</f>
        <v/>
      </c>
      <c r="J48" s="55" t="str">
        <f>'Calculator data'!BA44</f>
        <v/>
      </c>
      <c r="K48" s="118"/>
      <c r="L48" s="41"/>
    </row>
    <row r="49" spans="1:25" ht="15.95" customHeight="1" x14ac:dyDescent="0.25">
      <c r="A49" s="41"/>
      <c r="B49" s="118"/>
      <c r="C49" s="118"/>
      <c r="D49" s="118"/>
      <c r="E49" s="118"/>
      <c r="F49" s="118"/>
      <c r="G49" s="118"/>
      <c r="H49" s="118"/>
      <c r="I49" s="118"/>
      <c r="J49" s="118"/>
      <c r="K49" s="118"/>
      <c r="L49" s="41"/>
    </row>
    <row r="50" spans="1:25" s="3" customFormat="1" ht="5.0999999999999996" customHeight="1" x14ac:dyDescent="0.25">
      <c r="A50" s="41"/>
      <c r="B50" s="41"/>
      <c r="C50" s="41"/>
      <c r="D50" s="41"/>
      <c r="E50" s="41"/>
      <c r="F50" s="41"/>
      <c r="G50" s="41"/>
      <c r="H50" s="41"/>
      <c r="I50" s="41"/>
      <c r="J50" s="41"/>
      <c r="K50" s="41"/>
      <c r="L50" s="41"/>
      <c r="N50"/>
      <c r="O50"/>
      <c r="P50"/>
      <c r="Q50"/>
      <c r="R50"/>
      <c r="S50"/>
      <c r="T50"/>
      <c r="U50"/>
      <c r="V50"/>
      <c r="W50"/>
      <c r="X50"/>
      <c r="Y50"/>
    </row>
    <row r="95" spans="1:1" hidden="1" x14ac:dyDescent="0.25">
      <c r="A95"/>
    </row>
    <row r="96" spans="1:1" hidden="1" x14ac:dyDescent="0.25">
      <c r="A96"/>
    </row>
    <row r="97" spans="1:1" hidden="1" x14ac:dyDescent="0.25">
      <c r="A97"/>
    </row>
    <row r="98" spans="1:1" hidden="1" x14ac:dyDescent="0.25">
      <c r="A98"/>
    </row>
    <row r="99" spans="1:1" hidden="1" x14ac:dyDescent="0.25">
      <c r="A99"/>
    </row>
    <row r="100" spans="1:1" hidden="1" x14ac:dyDescent="0.25">
      <c r="A100"/>
    </row>
    <row r="101" spans="1:1" hidden="1" x14ac:dyDescent="0.25">
      <c r="A101"/>
    </row>
    <row r="102" spans="1:1" hidden="1" x14ac:dyDescent="0.25">
      <c r="A102"/>
    </row>
    <row r="103" spans="1:1" hidden="1" x14ac:dyDescent="0.25">
      <c r="A103"/>
    </row>
    <row r="104" spans="1:1" hidden="1" x14ac:dyDescent="0.25">
      <c r="A104"/>
    </row>
    <row r="105" spans="1:1" hidden="1" x14ac:dyDescent="0.25">
      <c r="A105"/>
    </row>
    <row r="106" spans="1:1" hidden="1" x14ac:dyDescent="0.25">
      <c r="A106"/>
    </row>
    <row r="107" spans="1:1" hidden="1" x14ac:dyDescent="0.25">
      <c r="A107"/>
    </row>
    <row r="108" spans="1:1" hidden="1" x14ac:dyDescent="0.25">
      <c r="A108"/>
    </row>
    <row r="109" spans="1:1" hidden="1" x14ac:dyDescent="0.25">
      <c r="A109"/>
    </row>
    <row r="110" spans="1:1" hidden="1" x14ac:dyDescent="0.25">
      <c r="A110"/>
    </row>
    <row r="111" spans="1:1" hidden="1" x14ac:dyDescent="0.25">
      <c r="A111"/>
    </row>
    <row r="112" spans="1:1" hidden="1" x14ac:dyDescent="0.25">
      <c r="A112"/>
    </row>
    <row r="113" spans="1:1" hidden="1" x14ac:dyDescent="0.25">
      <c r="A113"/>
    </row>
    <row r="114" spans="1:1" hidden="1" x14ac:dyDescent="0.25">
      <c r="A114"/>
    </row>
    <row r="115" spans="1:1" hidden="1" x14ac:dyDescent="0.25">
      <c r="A115"/>
    </row>
    <row r="116" spans="1:1" hidden="1" x14ac:dyDescent="0.25">
      <c r="A116"/>
    </row>
    <row r="117" spans="1:1" hidden="1" x14ac:dyDescent="0.25">
      <c r="A117"/>
    </row>
    <row r="118" spans="1:1" hidden="1" x14ac:dyDescent="0.25">
      <c r="A118"/>
    </row>
    <row r="119" spans="1:1" hidden="1" x14ac:dyDescent="0.25">
      <c r="A119"/>
    </row>
    <row r="120" spans="1:1" hidden="1" x14ac:dyDescent="0.25">
      <c r="A120"/>
    </row>
    <row r="121" spans="1:1" hidden="1" x14ac:dyDescent="0.25">
      <c r="A121"/>
    </row>
    <row r="122" spans="1:1" hidden="1" x14ac:dyDescent="0.25">
      <c r="A122"/>
    </row>
    <row r="123" spans="1:1" hidden="1" x14ac:dyDescent="0.25">
      <c r="A123"/>
    </row>
    <row r="124" spans="1:1" hidden="1" x14ac:dyDescent="0.25">
      <c r="A124"/>
    </row>
    <row r="125" spans="1:1" hidden="1" x14ac:dyDescent="0.25">
      <c r="A125"/>
    </row>
    <row r="126" spans="1:1" hidden="1" x14ac:dyDescent="0.25">
      <c r="A126"/>
    </row>
    <row r="127" spans="1:1" hidden="1" x14ac:dyDescent="0.25">
      <c r="A127"/>
    </row>
    <row r="128" spans="1:1" hidden="1" x14ac:dyDescent="0.25">
      <c r="A128"/>
    </row>
    <row r="129" spans="1:1" hidden="1" x14ac:dyDescent="0.25">
      <c r="A129"/>
    </row>
    <row r="130" spans="1:1" hidden="1" x14ac:dyDescent="0.25">
      <c r="A130"/>
    </row>
    <row r="131" spans="1:1" hidden="1" x14ac:dyDescent="0.25">
      <c r="A131"/>
    </row>
    <row r="132" spans="1:1" hidden="1" x14ac:dyDescent="0.25">
      <c r="A132"/>
    </row>
    <row r="133" spans="1:1" hidden="1" x14ac:dyDescent="0.25">
      <c r="A133"/>
    </row>
    <row r="134" spans="1:1" hidden="1" x14ac:dyDescent="0.25">
      <c r="A134"/>
    </row>
    <row r="135" spans="1:1" hidden="1" x14ac:dyDescent="0.25">
      <c r="A135"/>
    </row>
    <row r="136" spans="1:1" hidden="1" x14ac:dyDescent="0.25">
      <c r="A136"/>
    </row>
    <row r="137" spans="1:1" hidden="1" x14ac:dyDescent="0.25">
      <c r="A137"/>
    </row>
    <row r="138" spans="1:1" hidden="1" x14ac:dyDescent="0.25">
      <c r="A138"/>
    </row>
    <row r="139" spans="1:1" hidden="1" x14ac:dyDescent="0.25">
      <c r="A139"/>
    </row>
    <row r="140" spans="1:1" hidden="1" x14ac:dyDescent="0.25">
      <c r="A140"/>
    </row>
    <row r="141" spans="1:1" hidden="1" x14ac:dyDescent="0.25">
      <c r="A141"/>
    </row>
  </sheetData>
  <sheetProtection algorithmName="SHA-512" hashValue="+obEI8FfSq414ZSuQxaIeAAtbJT+tnmXfIZMJr3QD6aGfY7uya72Wm2KAOE2slrxnC08KxmS8w7Qm6aJt3QuiQ==" saltValue="Zx/97I3Z/BcYpcnQ8io7Rw==" spinCount="100000" sheet="1" objects="1" scenarios="1" selectLockedCells="1" selectUnlockedCells="1"/>
  <mergeCells count="1">
    <mergeCell ref="B2:K4"/>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065CB098-C849-43B3-AB1E-454DCF02D445}">
            <xm:f>ISBLANK(Calculator!$H$33)</xm:f>
            <x14:dxf>
              <fill>
                <patternFill patternType="solid">
                  <bgColor theme="0"/>
                </patternFill>
              </fill>
            </x14:dxf>
          </x14:cfRule>
          <x14:cfRule type="expression" priority="4" id="{FBD39407-46F5-4468-9137-3E55ED655F56}">
            <xm:f>$C8=Calculator!$H$33</xm:f>
            <x14:dxf>
              <fill>
                <patternFill>
                  <bgColor rgb="FF97D8C4"/>
                </patternFill>
              </fill>
            </x14:dxf>
          </x14:cfRule>
          <xm:sqref>C8:J48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EBB50-E7D8-40C5-BAB1-18FB4844987D}">
  <sheetPr codeName="Sheet3"/>
  <dimension ref="B1:BK69"/>
  <sheetViews>
    <sheetView workbookViewId="0">
      <selection activeCell="B15" sqref="B15"/>
    </sheetView>
  </sheetViews>
  <sheetFormatPr defaultRowHeight="15" x14ac:dyDescent="0.25"/>
  <cols>
    <col min="1" max="1" width="2.7109375" customWidth="1"/>
    <col min="2" max="2" width="24.28515625" customWidth="1"/>
    <col min="3" max="3" width="15.7109375" customWidth="1"/>
    <col min="4" max="4" width="2.7109375" style="11" customWidth="1"/>
    <col min="5" max="5" width="2.7109375" customWidth="1"/>
    <col min="6" max="34" width="12.7109375" customWidth="1"/>
    <col min="35" max="35" width="2.7109375" style="11" customWidth="1"/>
    <col min="36" max="36" width="2.7109375" customWidth="1"/>
    <col min="37" max="43" width="12.7109375" customWidth="1"/>
    <col min="44" max="44" width="2.7109375" style="11" customWidth="1"/>
    <col min="45" max="45" width="2.7109375" customWidth="1"/>
    <col min="46" max="53" width="12.7109375" customWidth="1"/>
    <col min="55" max="56" width="12.7109375" customWidth="1"/>
    <col min="57" max="57" width="13.7109375" customWidth="1"/>
    <col min="58" max="58" width="14.5703125" customWidth="1"/>
    <col min="59" max="60" width="12.7109375" customWidth="1"/>
    <col min="61" max="61" width="18.140625" customWidth="1"/>
    <col min="62" max="63" width="15.5703125" customWidth="1"/>
  </cols>
  <sheetData>
    <row r="1" spans="2:63" x14ac:dyDescent="0.25">
      <c r="B1" s="1" t="s">
        <v>28</v>
      </c>
      <c r="F1" s="1" t="s">
        <v>29</v>
      </c>
      <c r="AK1" s="1" t="s">
        <v>30</v>
      </c>
      <c r="AT1" s="1" t="s">
        <v>31</v>
      </c>
      <c r="AV1" s="1"/>
      <c r="BC1" s="1" t="s">
        <v>32</v>
      </c>
    </row>
    <row r="2" spans="2:63" x14ac:dyDescent="0.25">
      <c r="Q2" s="23" t="s">
        <v>33</v>
      </c>
      <c r="Z2" s="24" t="s">
        <v>34</v>
      </c>
      <c r="AK2" s="10" t="s">
        <v>35</v>
      </c>
      <c r="AT2" s="10" t="s">
        <v>36</v>
      </c>
      <c r="AV2" s="10"/>
      <c r="BC2" s="10" t="s">
        <v>36</v>
      </c>
    </row>
    <row r="3" spans="2:63" x14ac:dyDescent="0.25">
      <c r="B3" s="1"/>
      <c r="E3" s="11"/>
      <c r="F3" s="9" t="s">
        <v>21</v>
      </c>
      <c r="G3" s="9" t="s">
        <v>37</v>
      </c>
      <c r="H3" s="9" t="s">
        <v>1</v>
      </c>
      <c r="I3" s="9" t="s">
        <v>22</v>
      </c>
      <c r="J3" s="9" t="s">
        <v>38</v>
      </c>
      <c r="K3" s="9" t="s">
        <v>39</v>
      </c>
      <c r="L3" s="9" t="s">
        <v>40</v>
      </c>
      <c r="M3" s="9" t="s">
        <v>41</v>
      </c>
      <c r="N3" s="9" t="s">
        <v>42</v>
      </c>
      <c r="O3" s="9" t="s">
        <v>43</v>
      </c>
      <c r="P3" s="9" t="s">
        <v>44</v>
      </c>
      <c r="Q3" s="19" t="s">
        <v>45</v>
      </c>
      <c r="R3" s="19" t="s">
        <v>46</v>
      </c>
      <c r="S3" s="18" t="s">
        <v>47</v>
      </c>
      <c r="T3" s="18" t="s">
        <v>48</v>
      </c>
      <c r="U3" s="18" t="s">
        <v>23</v>
      </c>
      <c r="V3" s="18" t="s">
        <v>49</v>
      </c>
      <c r="W3" s="17" t="s">
        <v>50</v>
      </c>
      <c r="X3" s="19" t="s">
        <v>51</v>
      </c>
      <c r="Y3" s="19" t="s">
        <v>52</v>
      </c>
      <c r="Z3" s="22" t="s">
        <v>45</v>
      </c>
      <c r="AA3" s="22" t="s">
        <v>46</v>
      </c>
      <c r="AB3" s="20" t="s">
        <v>47</v>
      </c>
      <c r="AC3" s="20" t="s">
        <v>48</v>
      </c>
      <c r="AD3" s="20" t="s">
        <v>23</v>
      </c>
      <c r="AE3" s="20" t="s">
        <v>49</v>
      </c>
      <c r="AF3" s="21" t="s">
        <v>50</v>
      </c>
      <c r="AG3" s="22" t="s">
        <v>51</v>
      </c>
      <c r="AH3" s="22" t="s">
        <v>52</v>
      </c>
      <c r="AK3" s="12" t="s">
        <v>50</v>
      </c>
      <c r="AL3" s="12" t="s">
        <v>23</v>
      </c>
      <c r="AM3" s="12" t="s">
        <v>49</v>
      </c>
      <c r="AN3" s="12" t="s">
        <v>51</v>
      </c>
      <c r="AO3" s="9" t="s">
        <v>53</v>
      </c>
      <c r="AP3" s="9" t="s">
        <v>54</v>
      </c>
      <c r="AQ3" s="12" t="s">
        <v>55</v>
      </c>
      <c r="AR3" s="11" t="s">
        <v>56</v>
      </c>
      <c r="AT3" s="9" t="s">
        <v>21</v>
      </c>
      <c r="AU3" s="9" t="s">
        <v>1</v>
      </c>
      <c r="AV3" s="9" t="s">
        <v>22</v>
      </c>
      <c r="AW3" s="12" t="s">
        <v>23</v>
      </c>
      <c r="AX3" s="12" t="s">
        <v>49</v>
      </c>
      <c r="AY3" s="12" t="s">
        <v>50</v>
      </c>
      <c r="AZ3" s="12" t="s">
        <v>51</v>
      </c>
      <c r="BA3" s="9" t="s">
        <v>57</v>
      </c>
      <c r="BC3" s="29" t="s">
        <v>21</v>
      </c>
      <c r="BD3" s="30" t="s">
        <v>1</v>
      </c>
      <c r="BE3" s="30" t="s">
        <v>22</v>
      </c>
      <c r="BF3" s="30" t="s">
        <v>58</v>
      </c>
      <c r="BG3" s="30" t="s">
        <v>51</v>
      </c>
      <c r="BH3" s="30" t="s">
        <v>59</v>
      </c>
      <c r="BI3" s="30" t="s">
        <v>26</v>
      </c>
      <c r="BJ3" s="31" t="s">
        <v>50</v>
      </c>
      <c r="BK3" s="30" t="s">
        <v>60</v>
      </c>
    </row>
    <row r="4" spans="2:63" x14ac:dyDescent="0.25">
      <c r="B4" s="2" t="s">
        <v>0</v>
      </c>
      <c r="C4" s="3"/>
      <c r="E4" s="11"/>
      <c r="F4" s="5">
        <v>0</v>
      </c>
      <c r="G4" s="5">
        <f t="shared" ref="G4:G44" si="0">F4-$C$25</f>
        <v>0</v>
      </c>
      <c r="H4" s="5">
        <f>IF($C$5="",60,$C$5)</f>
        <v>60</v>
      </c>
      <c r="I4" s="6" t="str">
        <f>$C$6</f>
        <v/>
      </c>
      <c r="J4" s="6">
        <f>$C$15</f>
        <v>0</v>
      </c>
      <c r="K4" s="6">
        <f t="shared" ref="K4:K44" si="1">IF(F4&gt;=$C$17,$C$16,0)</f>
        <v>0</v>
      </c>
      <c r="L4" s="6">
        <f t="shared" ref="L4:L44" si="2">IF(F4&gt;=$C$19,$C$18,0)</f>
        <v>0</v>
      </c>
      <c r="M4" s="6">
        <f t="shared" ref="M4:M44" si="3">$C$15*((1+($C$33/12))^(12*F4))</f>
        <v>0</v>
      </c>
      <c r="N4" s="6">
        <f t="shared" ref="N4:N44" si="4">IF(F4&gt;=$C$17,$C$16*((1+($C$33/12))^((12*(F4-$C$17)))),0)</f>
        <v>0</v>
      </c>
      <c r="O4" s="6">
        <f t="shared" ref="O4:O44" si="5">IF(F4&gt;=$C$19,$C$18*((1+($C$33/12))^((12*(F4-$C$19)))),0)</f>
        <v>0</v>
      </c>
      <c r="P4" s="6">
        <f>M4+N4+O4</f>
        <v>0</v>
      </c>
      <c r="Q4" s="8">
        <f t="shared" ref="Q4:Q44" si="6">$C$22*(12*F4)</f>
        <v>0</v>
      </c>
      <c r="R4" s="8">
        <f>IF(G4&lt;=0,Q4,(LOOKUP(0,$G$4:$G$44,$Q$4:$Q$44)))</f>
        <v>0</v>
      </c>
      <c r="S4" s="8" t="e">
        <f t="shared" ref="S4:S44" si="7">($C$22*(((1+($C$33/12))^(12*F4))-1))/(($C$33/12))</f>
        <v>#DIV/0!</v>
      </c>
      <c r="T4" s="8" t="e">
        <f t="shared" ref="T4:T44" si="8">IF(G4&lt;=0,S4,(LOOKUP(0,$G$4:$G$44,$S$4:$S$44))*((1+($C$33/12))^(12*G4)))</f>
        <v>#DIV/0!</v>
      </c>
      <c r="U4" s="8">
        <f t="shared" ref="U4:U44" si="9">J4+K4+L4+R4</f>
        <v>0</v>
      </c>
      <c r="V4" s="8" t="e">
        <f t="shared" ref="V4:V44" si="10">W4-U4</f>
        <v>#DIV/0!</v>
      </c>
      <c r="W4" s="8" t="e">
        <f>P4+T4</f>
        <v>#DIV/0!</v>
      </c>
      <c r="X4" s="8" t="e">
        <f t="shared" ref="X4:X44" si="11">MAX(I4-W4,0)</f>
        <v>#VALUE!</v>
      </c>
      <c r="Y4" s="8" t="e">
        <f t="shared" ref="Y4:Y44" si="12">MAX(I4-W4,$C$10*I4)</f>
        <v>#VALUE!</v>
      </c>
      <c r="Z4" s="7">
        <f t="shared" ref="Z4:Z44" si="13">$C$22*(F4)</f>
        <v>0</v>
      </c>
      <c r="AA4" s="7">
        <f t="shared" ref="AA4:AA44" si="14">IF(G4&lt;=0,Z4,(LOOKUP(0,$G$4:$G$44,$Z$4:$Z$44)))</f>
        <v>0</v>
      </c>
      <c r="AB4" s="7">
        <f>$C$22-$C$22</f>
        <v>0</v>
      </c>
      <c r="AC4" s="7">
        <f t="shared" ref="AC4:AC44" si="15">IF(G4&lt;=0,AB4,(LOOKUP(0,$G$4:$G$44,$AB$4:$AB$44))*((1+($C$33/12))^(12*G4)))</f>
        <v>0</v>
      </c>
      <c r="AD4" s="7">
        <f>J4+K4+L4+AA4</f>
        <v>0</v>
      </c>
      <c r="AE4" s="7">
        <f t="shared" ref="AE4:AE44" si="16">AF4-AD4</f>
        <v>0</v>
      </c>
      <c r="AF4" s="7">
        <f>AC4+P4</f>
        <v>0</v>
      </c>
      <c r="AG4" s="7" t="e">
        <f t="shared" ref="AG4:AG44" si="17">MAX(I4-AF4,0)</f>
        <v>#VALUE!</v>
      </c>
      <c r="AH4" s="7" t="e">
        <f>MAX(I4-AF4,($C$10*I4))</f>
        <v>#VALUE!</v>
      </c>
      <c r="AK4" s="6">
        <f t="shared" ref="AK4:AK44" si="18">IF($C$23="Monthly",W4,AF4)</f>
        <v>0</v>
      </c>
      <c r="AL4" s="6">
        <f t="shared" ref="AL4:AL44" si="19">IF($C$23="Monthly",U4,AD4)</f>
        <v>0</v>
      </c>
      <c r="AM4" s="6">
        <f t="shared" ref="AM4:AM44" si="20">IF($C$23="Monthly",V4,AE4)</f>
        <v>0</v>
      </c>
      <c r="AN4" s="6" t="e">
        <f t="shared" ref="AN4:AN44" si="21">IF($C$23="Monthly",Y4,AH4)</f>
        <v>#VALUE!</v>
      </c>
      <c r="AO4" s="6" t="e">
        <f>IF($C$10&gt;0,-AN4,IF((AK4-I4)&lt;0,AK4-I4,0))</f>
        <v>#VALUE!</v>
      </c>
      <c r="AP4" s="6" t="e">
        <f t="shared" ref="AP4:AP44" si="22">IF($C$10&gt;0,0,IF((AK4-I4)&gt;0,AK4-I4,0))</f>
        <v>#VALUE!</v>
      </c>
      <c r="AQ4" s="6">
        <f>IF($C$10&gt;0,I4-AN4,AK4)</f>
        <v>0</v>
      </c>
      <c r="AT4" s="5" t="str">
        <f>IF(ISBLANK(Calculator!$H$35),"",IF(H4&lt;=100,F4,""))</f>
        <v/>
      </c>
      <c r="AU4" s="5" t="str">
        <f>IF(ISBLANK(Calculator!$H$35),"",IF(H4&lt;=100,H4,""))</f>
        <v/>
      </c>
      <c r="AV4" s="6" t="str">
        <f>IF(ISBLANK(Calculator!$H$35),"",IF(H4&lt;=100,IF($C$28&lt;=$C$8,I4,NA()),""))</f>
        <v/>
      </c>
      <c r="AW4" s="6" t="str">
        <f>IF(ISBLANK(Calculator!$H$35),"",IF(H4&lt;=100,IF($C$28&lt;=$C$8,AL4,NA()),""))</f>
        <v/>
      </c>
      <c r="AX4" s="6" t="str">
        <f>IF(ISBLANK(Calculator!$H$35),"",IF(H4&lt;=100,IF($C$28&lt;=$C$8,AM4,NA()),""))</f>
        <v/>
      </c>
      <c r="AY4" s="6" t="str">
        <f>IF(ISBLANK(Calculator!$H$35),"",IF(H4&lt;=100,IF($C$28&lt;=$C$8,AK4,NA()),""))</f>
        <v/>
      </c>
      <c r="AZ4" s="6" t="str">
        <f>IF(ISBLANK(Calculator!$H$35),"",IF(H4&lt;=100,IF($C$28&lt;=$C$8,AN4,NA()),""))</f>
        <v/>
      </c>
      <c r="BA4" s="39" t="str">
        <f>IF(ISBLANK(Calculator!$H$35),"",IF(H4&lt;=100,IF($C$28&lt;=$C$8,AZ4/AV4,NA()),""))</f>
        <v/>
      </c>
      <c r="BC4" s="25" t="e">
        <f>IF(ISBLANK(Calculator!$H$35),NA(),IF(H4&lt;=100,F4,NA()))</f>
        <v>#N/A</v>
      </c>
      <c r="BD4" s="5">
        <f>IF(ISBLANK(Calculator!$H$35),H4,IF(H4&lt;=100,H4,NA()))</f>
        <v>60</v>
      </c>
      <c r="BE4" s="6" t="e">
        <f>IF(ISBLANK(Calculator!$H$35),NA(),IF(H4&lt;=100,IF($C$28&lt;=$C$8,I4,"Error"),NA()))</f>
        <v>#N/A</v>
      </c>
      <c r="BF4" s="6" t="e">
        <f>IF(ISBLANK(Calculator!$H$35),NA(),IF(H4&lt;=100,IF($C$28&lt;=$C$8,AQ4,"Error"),NA()))</f>
        <v>#N/A</v>
      </c>
      <c r="BG4" s="6" t="e">
        <f>IF(ISBLANK(Calculator!$H$35),NA(),IF(H4&lt;=100,IF($C$28&lt;=$C$8,AN4,"Error"),NA()))</f>
        <v>#N/A</v>
      </c>
      <c r="BH4" s="6" t="e">
        <f>IF(ISBLANK(Calculator!$H$35),NA(),IF(H4&lt;=100,IF($C$28&lt;=$C$8,I4,"Error"),NA()))</f>
        <v>#N/A</v>
      </c>
      <c r="BI4" s="6" t="e">
        <f>IF(ISBLANK(Calculator!$H$35),NA(),IF(H4&lt;=100,IF($C$28&lt;=$C$8,AO4,"Error"),NA()))</f>
        <v>#N/A</v>
      </c>
      <c r="BJ4" s="26" t="e">
        <f>IF(ISBLANK(Calculator!$H$35),NA(),IF(H4&lt;=100,IF($C$28&lt;=$C$8,AP4,"Error"),NA()))</f>
        <v>#N/A</v>
      </c>
      <c r="BK4" s="83">
        <v>0</v>
      </c>
    </row>
    <row r="5" spans="2:63" x14ac:dyDescent="0.25">
      <c r="B5" s="4" t="s">
        <v>1</v>
      </c>
      <c r="C5" s="61" t="str">
        <f>IF(ISBLANK(Calculator!$H$12),"",Calculator!$H$12)</f>
        <v/>
      </c>
      <c r="E5" s="11"/>
      <c r="F5" s="5">
        <v>1</v>
      </c>
      <c r="G5" s="5">
        <f t="shared" si="0"/>
        <v>1</v>
      </c>
      <c r="H5" s="5">
        <f>H4+1</f>
        <v>61</v>
      </c>
      <c r="I5" s="6" t="e">
        <f>($I$4)*((1+($C$34))^(F5))</f>
        <v>#VALUE!</v>
      </c>
      <c r="J5" s="6">
        <f t="shared" ref="J5:J44" si="23">$C$15</f>
        <v>0</v>
      </c>
      <c r="K5" s="6">
        <f t="shared" si="1"/>
        <v>0</v>
      </c>
      <c r="L5" s="6">
        <f t="shared" si="2"/>
        <v>0</v>
      </c>
      <c r="M5" s="6">
        <f t="shared" si="3"/>
        <v>0</v>
      </c>
      <c r="N5" s="6">
        <f t="shared" si="4"/>
        <v>0</v>
      </c>
      <c r="O5" s="6">
        <f t="shared" si="5"/>
        <v>0</v>
      </c>
      <c r="P5" s="6">
        <f t="shared" ref="P5:P44" si="24">M5+N5+O5</f>
        <v>0</v>
      </c>
      <c r="Q5" s="8">
        <f t="shared" si="6"/>
        <v>0</v>
      </c>
      <c r="R5" s="8">
        <f t="shared" ref="R5:R44" si="25">IF(G5&lt;=0,Q5,(LOOKUP(0,$G$4:$G$44,$Q$4:$Q$44)))</f>
        <v>0</v>
      </c>
      <c r="S5" s="8" t="e">
        <f t="shared" si="7"/>
        <v>#DIV/0!</v>
      </c>
      <c r="T5" s="8" t="e">
        <f t="shared" si="8"/>
        <v>#DIV/0!</v>
      </c>
      <c r="U5" s="8">
        <f t="shared" si="9"/>
        <v>0</v>
      </c>
      <c r="V5" s="8" t="e">
        <f t="shared" si="10"/>
        <v>#DIV/0!</v>
      </c>
      <c r="W5" s="8" t="e">
        <f t="shared" ref="W5:W44" si="26">P5+T5</f>
        <v>#DIV/0!</v>
      </c>
      <c r="X5" s="8" t="e">
        <f t="shared" si="11"/>
        <v>#VALUE!</v>
      </c>
      <c r="Y5" s="8" t="e">
        <f t="shared" si="12"/>
        <v>#VALUE!</v>
      </c>
      <c r="Z5" s="7">
        <f t="shared" si="13"/>
        <v>0</v>
      </c>
      <c r="AA5" s="7">
        <f t="shared" si="14"/>
        <v>0</v>
      </c>
      <c r="AB5" s="7">
        <f t="shared" ref="AB5:AB44" si="27">(AB4*(1+($C$33/12))^(12))+($C$22)</f>
        <v>0</v>
      </c>
      <c r="AC5" s="7">
        <f t="shared" si="15"/>
        <v>0</v>
      </c>
      <c r="AD5" s="7">
        <f t="shared" ref="AD5:AD44" si="28">J5+K5+L5+AA5</f>
        <v>0</v>
      </c>
      <c r="AE5" s="7">
        <f t="shared" si="16"/>
        <v>0</v>
      </c>
      <c r="AF5" s="7">
        <f t="shared" ref="AF5:AF44" si="29">AC5+P5</f>
        <v>0</v>
      </c>
      <c r="AG5" s="7" t="e">
        <f t="shared" si="17"/>
        <v>#VALUE!</v>
      </c>
      <c r="AH5" s="7" t="e">
        <f t="shared" ref="AH5:AH44" si="30">MAX(I5-AF5,($C$10*I5))</f>
        <v>#VALUE!</v>
      </c>
      <c r="AK5" s="6">
        <f t="shared" si="18"/>
        <v>0</v>
      </c>
      <c r="AL5" s="6">
        <f t="shared" si="19"/>
        <v>0</v>
      </c>
      <c r="AM5" s="6">
        <f t="shared" si="20"/>
        <v>0</v>
      </c>
      <c r="AN5" s="6" t="e">
        <f t="shared" si="21"/>
        <v>#VALUE!</v>
      </c>
      <c r="AO5" s="6" t="e">
        <f t="shared" ref="AO5:AO44" si="31">IF($C$10&gt;0,-AN5,IF((AK5-I5)&lt;0,AK5-I5,0))</f>
        <v>#VALUE!</v>
      </c>
      <c r="AP5" s="6" t="e">
        <f t="shared" si="22"/>
        <v>#VALUE!</v>
      </c>
      <c r="AQ5" s="6">
        <f t="shared" ref="AQ5:AQ44" si="32">IF($C$10&gt;0,I5-AN5,AK5)</f>
        <v>0</v>
      </c>
      <c r="AT5" s="5" t="str">
        <f>IF(ISBLANK(Calculator!$H$35),"",IF(H5&lt;=100,F5,""))</f>
        <v/>
      </c>
      <c r="AU5" s="5" t="str">
        <f>IF(ISBLANK(Calculator!$H$35),"",IF(H5&lt;=100,H5,""))</f>
        <v/>
      </c>
      <c r="AV5" s="6" t="str">
        <f>IF(ISBLANK(Calculator!$H$35),"",IF(H5&lt;=100,IF($C$28&lt;=$C$8,I5,NA()),""))</f>
        <v/>
      </c>
      <c r="AW5" s="6" t="str">
        <f>IF(ISBLANK(Calculator!$H$35),"",IF(H5&lt;=100,IF($C$28&lt;=$C$8,AL5,NA()),""))</f>
        <v/>
      </c>
      <c r="AX5" s="6" t="str">
        <f>IF(ISBLANK(Calculator!$H$35),"",IF(H5&lt;=100,IF($C$28&lt;=$C$8,AM5,NA()),""))</f>
        <v/>
      </c>
      <c r="AY5" s="6" t="str">
        <f>IF(ISBLANK(Calculator!$H$35),"",IF(H5&lt;=100,IF($C$28&lt;=$C$8,AK5,NA()),""))</f>
        <v/>
      </c>
      <c r="AZ5" s="6" t="str">
        <f>IF(ISBLANK(Calculator!$H$35),"",IF(H5&lt;=100,IF($C$28&lt;=$C$8,AN5,NA()),""))</f>
        <v/>
      </c>
      <c r="BA5" s="39" t="str">
        <f>IF(ISBLANK(Calculator!$H$35),"",IF(H5&lt;=100,IF($C$28&lt;=$C$8,AZ5/AV5,NA()),""))</f>
        <v/>
      </c>
      <c r="BC5" s="25" t="e">
        <f>IF(ISBLANK(Calculator!$H$35),NA(),IF(H5&lt;=100,F5,NA()))</f>
        <v>#N/A</v>
      </c>
      <c r="BD5" s="5">
        <f>IF(ISBLANK(Calculator!$H$35),H5,IF(H5&lt;=100,H5,NA()))</f>
        <v>61</v>
      </c>
      <c r="BE5" s="6" t="e">
        <f>IF(ISBLANK(Calculator!$H$35),NA(),IF(H5&lt;=100,IF($C$28&lt;=$C$8,I5,"Error"),NA()))</f>
        <v>#N/A</v>
      </c>
      <c r="BF5" s="6" t="e">
        <f>IF(ISBLANK(Calculator!$H$35),NA(),IF(H5&lt;=100,IF($C$28&lt;=$C$8,AQ5,"Error"),NA()))</f>
        <v>#N/A</v>
      </c>
      <c r="BG5" s="6" t="e">
        <f>IF(ISBLANK(Calculator!$H$35),NA(),IF(H5&lt;=100,IF($C$28&lt;=$C$8,AN5,"Error"),NA()))</f>
        <v>#N/A</v>
      </c>
      <c r="BH5" s="6" t="e">
        <f>IF(ISBLANK(Calculator!$H$35),NA(),IF(H5&lt;=100,IF($C$28&lt;=$C$8,I5,"Error"),NA()))</f>
        <v>#N/A</v>
      </c>
      <c r="BI5" s="6" t="e">
        <f>IF(ISBLANK(Calculator!$H$35),NA(),IF(H5&lt;=100,IF($C$28&lt;=$C$8,AO5,"Error"),NA()))</f>
        <v>#N/A</v>
      </c>
      <c r="BJ5" s="26" t="e">
        <f>IF(ISBLANK(Calculator!$H$35),NA(),IF(H5&lt;=100,IF($C$28&lt;=$C$8,AP5,"Error"),NA()))</f>
        <v>#N/A</v>
      </c>
      <c r="BK5" s="6">
        <f>BK4+100000</f>
        <v>100000</v>
      </c>
    </row>
    <row r="6" spans="2:63" x14ac:dyDescent="0.25">
      <c r="B6" s="4" t="s">
        <v>2</v>
      </c>
      <c r="C6" s="62" t="str">
        <f>IF(ISBLANK(Calculator!$H$12),"",Calculator!$H$13)</f>
        <v/>
      </c>
      <c r="E6" s="11"/>
      <c r="F6" s="5">
        <v>2</v>
      </c>
      <c r="G6" s="5">
        <f t="shared" si="0"/>
        <v>2</v>
      </c>
      <c r="H6" s="5">
        <f>H5+1</f>
        <v>62</v>
      </c>
      <c r="I6" s="6" t="e">
        <f t="shared" ref="I6:I44" si="33">($I$4)*((1+($C$34))^(F6))</f>
        <v>#VALUE!</v>
      </c>
      <c r="J6" s="6">
        <f t="shared" si="23"/>
        <v>0</v>
      </c>
      <c r="K6" s="6">
        <f t="shared" si="1"/>
        <v>0</v>
      </c>
      <c r="L6" s="6">
        <f t="shared" si="2"/>
        <v>0</v>
      </c>
      <c r="M6" s="6">
        <f t="shared" si="3"/>
        <v>0</v>
      </c>
      <c r="N6" s="6">
        <f t="shared" si="4"/>
        <v>0</v>
      </c>
      <c r="O6" s="6">
        <f t="shared" si="5"/>
        <v>0</v>
      </c>
      <c r="P6" s="6">
        <f t="shared" si="24"/>
        <v>0</v>
      </c>
      <c r="Q6" s="8">
        <f t="shared" si="6"/>
        <v>0</v>
      </c>
      <c r="R6" s="8">
        <f t="shared" si="25"/>
        <v>0</v>
      </c>
      <c r="S6" s="8" t="e">
        <f t="shared" si="7"/>
        <v>#DIV/0!</v>
      </c>
      <c r="T6" s="8" t="e">
        <f t="shared" si="8"/>
        <v>#DIV/0!</v>
      </c>
      <c r="U6" s="8">
        <f t="shared" si="9"/>
        <v>0</v>
      </c>
      <c r="V6" s="8" t="e">
        <f t="shared" si="10"/>
        <v>#DIV/0!</v>
      </c>
      <c r="W6" s="8" t="e">
        <f t="shared" si="26"/>
        <v>#DIV/0!</v>
      </c>
      <c r="X6" s="8" t="e">
        <f t="shared" si="11"/>
        <v>#VALUE!</v>
      </c>
      <c r="Y6" s="8" t="e">
        <f t="shared" si="12"/>
        <v>#VALUE!</v>
      </c>
      <c r="Z6" s="7">
        <f t="shared" si="13"/>
        <v>0</v>
      </c>
      <c r="AA6" s="7">
        <f t="shared" si="14"/>
        <v>0</v>
      </c>
      <c r="AB6" s="7">
        <f t="shared" si="27"/>
        <v>0</v>
      </c>
      <c r="AC6" s="7">
        <f t="shared" si="15"/>
        <v>0</v>
      </c>
      <c r="AD6" s="7">
        <f t="shared" si="28"/>
        <v>0</v>
      </c>
      <c r="AE6" s="7">
        <f t="shared" si="16"/>
        <v>0</v>
      </c>
      <c r="AF6" s="7">
        <f t="shared" si="29"/>
        <v>0</v>
      </c>
      <c r="AG6" s="7" t="e">
        <f t="shared" si="17"/>
        <v>#VALUE!</v>
      </c>
      <c r="AH6" s="7" t="e">
        <f t="shared" si="30"/>
        <v>#VALUE!</v>
      </c>
      <c r="AK6" s="6">
        <f t="shared" si="18"/>
        <v>0</v>
      </c>
      <c r="AL6" s="6">
        <f t="shared" si="19"/>
        <v>0</v>
      </c>
      <c r="AM6" s="6">
        <f t="shared" si="20"/>
        <v>0</v>
      </c>
      <c r="AN6" s="6" t="e">
        <f t="shared" si="21"/>
        <v>#VALUE!</v>
      </c>
      <c r="AO6" s="6" t="e">
        <f t="shared" si="31"/>
        <v>#VALUE!</v>
      </c>
      <c r="AP6" s="6" t="e">
        <f t="shared" si="22"/>
        <v>#VALUE!</v>
      </c>
      <c r="AQ6" s="6">
        <f t="shared" si="32"/>
        <v>0</v>
      </c>
      <c r="AT6" s="5" t="str">
        <f>IF(ISBLANK(Calculator!$H$35),"",IF(H6&lt;=100,F6,""))</f>
        <v/>
      </c>
      <c r="AU6" s="5" t="str">
        <f>IF(ISBLANK(Calculator!$H$35),"",IF(H6&lt;=100,H6,""))</f>
        <v/>
      </c>
      <c r="AV6" s="6" t="str">
        <f>IF(ISBLANK(Calculator!$H$35),"",IF(H6&lt;=100,IF($C$28&lt;=$C$8,I6,NA()),""))</f>
        <v/>
      </c>
      <c r="AW6" s="6" t="str">
        <f>IF(ISBLANK(Calculator!$H$35),"",IF(H6&lt;=100,IF($C$28&lt;=$C$8,AL6,NA()),""))</f>
        <v/>
      </c>
      <c r="AX6" s="6" t="str">
        <f>IF(ISBLANK(Calculator!$H$35),"",IF(H6&lt;=100,IF($C$28&lt;=$C$8,AM6,NA()),""))</f>
        <v/>
      </c>
      <c r="AY6" s="6" t="str">
        <f>IF(ISBLANK(Calculator!$H$35),"",IF(H6&lt;=100,IF($C$28&lt;=$C$8,AK6,NA()),""))</f>
        <v/>
      </c>
      <c r="AZ6" s="6" t="str">
        <f>IF(ISBLANK(Calculator!$H$35),"",IF(H6&lt;=100,IF($C$28&lt;=$C$8,AN6,NA()),""))</f>
        <v/>
      </c>
      <c r="BA6" s="39" t="str">
        <f>IF(ISBLANK(Calculator!$H$35),"",IF(H6&lt;=100,IF($C$28&lt;=$C$8,AZ6/AV6,NA()),""))</f>
        <v/>
      </c>
      <c r="BC6" s="25" t="e">
        <f>IF(ISBLANK(Calculator!$H$35),NA(),IF(H6&lt;=100,F6,NA()))</f>
        <v>#N/A</v>
      </c>
      <c r="BD6" s="5">
        <f>IF(ISBLANK(Calculator!$H$35),H6,IF(H6&lt;=100,H6,NA()))</f>
        <v>62</v>
      </c>
      <c r="BE6" s="6" t="e">
        <f>IF(ISBLANK(Calculator!$H$35),NA(),IF(H6&lt;=100,IF($C$28&lt;=$C$8,I6,"Error"),NA()))</f>
        <v>#N/A</v>
      </c>
      <c r="BF6" s="6" t="e">
        <f>IF(ISBLANK(Calculator!$H$35),NA(),IF(H6&lt;=100,IF($C$28&lt;=$C$8,AQ6,"Error"),NA()))</f>
        <v>#N/A</v>
      </c>
      <c r="BG6" s="6" t="e">
        <f>IF(ISBLANK(Calculator!$H$35),NA(),IF(H6&lt;=100,IF($C$28&lt;=$C$8,AN6,"Error"),NA()))</f>
        <v>#N/A</v>
      </c>
      <c r="BH6" s="6" t="e">
        <f>IF(ISBLANK(Calculator!$H$35),NA(),IF(H6&lt;=100,IF($C$28&lt;=$C$8,I6,"Error"),NA()))</f>
        <v>#N/A</v>
      </c>
      <c r="BI6" s="6" t="e">
        <f>IF(ISBLANK(Calculator!$H$35),NA(),IF(H6&lt;=100,IF($C$28&lt;=$C$8,AO6,"Error"),NA()))</f>
        <v>#N/A</v>
      </c>
      <c r="BJ6" s="26" t="e">
        <f>IF(ISBLANK(Calculator!$H$35),NA(),IF(H6&lt;=100,IF($C$28&lt;=$C$8,AP6,"Error"),NA()))</f>
        <v>#N/A</v>
      </c>
      <c r="BK6" s="6">
        <f t="shared" ref="BK6:BK44" si="34">BK5+100000</f>
        <v>200000</v>
      </c>
    </row>
    <row r="7" spans="2:63" x14ac:dyDescent="0.25">
      <c r="B7" s="4" t="s">
        <v>61</v>
      </c>
      <c r="C7" s="63" t="e">
        <f>($C$5-40)/100</f>
        <v>#VALUE!</v>
      </c>
      <c r="E7" s="11"/>
      <c r="F7" s="5">
        <v>3</v>
      </c>
      <c r="G7" s="5">
        <f t="shared" si="0"/>
        <v>3</v>
      </c>
      <c r="H7" s="5">
        <f t="shared" ref="H7:H44" si="35">H6+1</f>
        <v>63</v>
      </c>
      <c r="I7" s="6" t="e">
        <f t="shared" si="33"/>
        <v>#VALUE!</v>
      </c>
      <c r="J7" s="6">
        <f t="shared" si="23"/>
        <v>0</v>
      </c>
      <c r="K7" s="6">
        <f t="shared" si="1"/>
        <v>0</v>
      </c>
      <c r="L7" s="6">
        <f t="shared" si="2"/>
        <v>0</v>
      </c>
      <c r="M7" s="6">
        <f t="shared" si="3"/>
        <v>0</v>
      </c>
      <c r="N7" s="6">
        <f t="shared" si="4"/>
        <v>0</v>
      </c>
      <c r="O7" s="6">
        <f t="shared" si="5"/>
        <v>0</v>
      </c>
      <c r="P7" s="6">
        <f t="shared" si="24"/>
        <v>0</v>
      </c>
      <c r="Q7" s="8">
        <f t="shared" si="6"/>
        <v>0</v>
      </c>
      <c r="R7" s="8">
        <f t="shared" si="25"/>
        <v>0</v>
      </c>
      <c r="S7" s="8" t="e">
        <f t="shared" si="7"/>
        <v>#DIV/0!</v>
      </c>
      <c r="T7" s="8" t="e">
        <f t="shared" si="8"/>
        <v>#DIV/0!</v>
      </c>
      <c r="U7" s="8">
        <f t="shared" si="9"/>
        <v>0</v>
      </c>
      <c r="V7" s="8" t="e">
        <f t="shared" si="10"/>
        <v>#DIV/0!</v>
      </c>
      <c r="W7" s="8" t="e">
        <f t="shared" si="26"/>
        <v>#DIV/0!</v>
      </c>
      <c r="X7" s="8" t="e">
        <f t="shared" si="11"/>
        <v>#VALUE!</v>
      </c>
      <c r="Y7" s="8" t="e">
        <f t="shared" si="12"/>
        <v>#VALUE!</v>
      </c>
      <c r="Z7" s="7">
        <f t="shared" si="13"/>
        <v>0</v>
      </c>
      <c r="AA7" s="7">
        <f t="shared" si="14"/>
        <v>0</v>
      </c>
      <c r="AB7" s="7">
        <f t="shared" si="27"/>
        <v>0</v>
      </c>
      <c r="AC7" s="7">
        <f t="shared" si="15"/>
        <v>0</v>
      </c>
      <c r="AD7" s="7">
        <f t="shared" si="28"/>
        <v>0</v>
      </c>
      <c r="AE7" s="7">
        <f t="shared" si="16"/>
        <v>0</v>
      </c>
      <c r="AF7" s="7">
        <f t="shared" si="29"/>
        <v>0</v>
      </c>
      <c r="AG7" s="7" t="e">
        <f t="shared" si="17"/>
        <v>#VALUE!</v>
      </c>
      <c r="AH7" s="7" t="e">
        <f t="shared" si="30"/>
        <v>#VALUE!</v>
      </c>
      <c r="AK7" s="6">
        <f t="shared" si="18"/>
        <v>0</v>
      </c>
      <c r="AL7" s="6">
        <f t="shared" si="19"/>
        <v>0</v>
      </c>
      <c r="AM7" s="6">
        <f t="shared" si="20"/>
        <v>0</v>
      </c>
      <c r="AN7" s="6" t="e">
        <f t="shared" si="21"/>
        <v>#VALUE!</v>
      </c>
      <c r="AO7" s="6" t="e">
        <f t="shared" si="31"/>
        <v>#VALUE!</v>
      </c>
      <c r="AP7" s="6" t="e">
        <f t="shared" si="22"/>
        <v>#VALUE!</v>
      </c>
      <c r="AQ7" s="6">
        <f t="shared" si="32"/>
        <v>0</v>
      </c>
      <c r="AT7" s="5" t="str">
        <f>IF(ISBLANK(Calculator!$H$35),"",IF(H7&lt;=100,F7,""))</f>
        <v/>
      </c>
      <c r="AU7" s="5" t="str">
        <f>IF(ISBLANK(Calculator!$H$35),"",IF(H7&lt;=100,H7,""))</f>
        <v/>
      </c>
      <c r="AV7" s="6" t="str">
        <f>IF(ISBLANK(Calculator!$H$35),"",IF(H7&lt;=100,IF($C$28&lt;=$C$8,I7,NA()),""))</f>
        <v/>
      </c>
      <c r="AW7" s="6" t="str">
        <f>IF(ISBLANK(Calculator!$H$35),"",IF(H7&lt;=100,IF($C$28&lt;=$C$8,AL7,NA()),""))</f>
        <v/>
      </c>
      <c r="AX7" s="6" t="str">
        <f>IF(ISBLANK(Calculator!$H$35),"",IF(H7&lt;=100,IF($C$28&lt;=$C$8,AM7,NA()),""))</f>
        <v/>
      </c>
      <c r="AY7" s="6" t="str">
        <f>IF(ISBLANK(Calculator!$H$35),"",IF(H7&lt;=100,IF($C$28&lt;=$C$8,AK7,NA()),""))</f>
        <v/>
      </c>
      <c r="AZ7" s="6" t="str">
        <f>IF(ISBLANK(Calculator!$H$35),"",IF(H7&lt;=100,IF($C$28&lt;=$C$8,AN7,NA()),""))</f>
        <v/>
      </c>
      <c r="BA7" s="39" t="str">
        <f>IF(ISBLANK(Calculator!$H$35),"",IF(H7&lt;=100,IF($C$28&lt;=$C$8,AZ7/AV7,NA()),""))</f>
        <v/>
      </c>
      <c r="BC7" s="25" t="e">
        <f>IF(ISBLANK(Calculator!$H$35),NA(),IF(H7&lt;=100,F7,NA()))</f>
        <v>#N/A</v>
      </c>
      <c r="BD7" s="5">
        <f>IF(ISBLANK(Calculator!$H$35),H7,IF(H7&lt;=100,H7,NA()))</f>
        <v>63</v>
      </c>
      <c r="BE7" s="6" t="e">
        <f>IF(ISBLANK(Calculator!$H$35),NA(),IF(H7&lt;=100,IF($C$28&lt;=$C$8,I7,"Error"),NA()))</f>
        <v>#N/A</v>
      </c>
      <c r="BF7" s="6" t="e">
        <f>IF(ISBLANK(Calculator!$H$35),NA(),IF(H7&lt;=100,IF($C$28&lt;=$C$8,AQ7,"Error"),NA()))</f>
        <v>#N/A</v>
      </c>
      <c r="BG7" s="6" t="e">
        <f>IF(ISBLANK(Calculator!$H$35),NA(),IF(H7&lt;=100,IF($C$28&lt;=$C$8,AN7,"Error"),NA()))</f>
        <v>#N/A</v>
      </c>
      <c r="BH7" s="6" t="e">
        <f>IF(ISBLANK(Calculator!$H$35),NA(),IF(H7&lt;=100,IF($C$28&lt;=$C$8,I7,"Error"),NA()))</f>
        <v>#N/A</v>
      </c>
      <c r="BI7" s="6" t="e">
        <f>IF(ISBLANK(Calculator!$H$35),NA(),IF(H7&lt;=100,IF($C$28&lt;=$C$8,AO7,"Error"),NA()))</f>
        <v>#N/A</v>
      </c>
      <c r="BJ7" s="26" t="e">
        <f>IF(ISBLANK(Calculator!$H$35),NA(),IF(H7&lt;=100,IF($C$28&lt;=$C$8,AP7,"Error"),NA()))</f>
        <v>#N/A</v>
      </c>
      <c r="BK7" s="6">
        <f t="shared" si="34"/>
        <v>300000</v>
      </c>
    </row>
    <row r="8" spans="2:63" x14ac:dyDescent="0.25">
      <c r="B8" s="4" t="s">
        <v>62</v>
      </c>
      <c r="C8" s="64" t="e">
        <f>$C$7*$C$6</f>
        <v>#VALUE!</v>
      </c>
      <c r="E8" s="11"/>
      <c r="F8" s="5">
        <v>4</v>
      </c>
      <c r="G8" s="5">
        <f t="shared" si="0"/>
        <v>4</v>
      </c>
      <c r="H8" s="5">
        <f t="shared" si="35"/>
        <v>64</v>
      </c>
      <c r="I8" s="6" t="e">
        <f t="shared" si="33"/>
        <v>#VALUE!</v>
      </c>
      <c r="J8" s="6">
        <f t="shared" si="23"/>
        <v>0</v>
      </c>
      <c r="K8" s="6">
        <f t="shared" si="1"/>
        <v>0</v>
      </c>
      <c r="L8" s="6">
        <f t="shared" si="2"/>
        <v>0</v>
      </c>
      <c r="M8" s="6">
        <f t="shared" si="3"/>
        <v>0</v>
      </c>
      <c r="N8" s="6">
        <f t="shared" si="4"/>
        <v>0</v>
      </c>
      <c r="O8" s="6">
        <f t="shared" si="5"/>
        <v>0</v>
      </c>
      <c r="P8" s="6">
        <f t="shared" si="24"/>
        <v>0</v>
      </c>
      <c r="Q8" s="8">
        <f t="shared" si="6"/>
        <v>0</v>
      </c>
      <c r="R8" s="8">
        <f t="shared" si="25"/>
        <v>0</v>
      </c>
      <c r="S8" s="8" t="e">
        <f t="shared" si="7"/>
        <v>#DIV/0!</v>
      </c>
      <c r="T8" s="8" t="e">
        <f t="shared" si="8"/>
        <v>#DIV/0!</v>
      </c>
      <c r="U8" s="8">
        <f t="shared" si="9"/>
        <v>0</v>
      </c>
      <c r="V8" s="8" t="e">
        <f t="shared" si="10"/>
        <v>#DIV/0!</v>
      </c>
      <c r="W8" s="8" t="e">
        <f t="shared" si="26"/>
        <v>#DIV/0!</v>
      </c>
      <c r="X8" s="8" t="e">
        <f t="shared" si="11"/>
        <v>#VALUE!</v>
      </c>
      <c r="Y8" s="8" t="e">
        <f t="shared" si="12"/>
        <v>#VALUE!</v>
      </c>
      <c r="Z8" s="7">
        <f t="shared" si="13"/>
        <v>0</v>
      </c>
      <c r="AA8" s="7">
        <f t="shared" si="14"/>
        <v>0</v>
      </c>
      <c r="AB8" s="7">
        <f t="shared" si="27"/>
        <v>0</v>
      </c>
      <c r="AC8" s="7">
        <f t="shared" si="15"/>
        <v>0</v>
      </c>
      <c r="AD8" s="7">
        <f t="shared" si="28"/>
        <v>0</v>
      </c>
      <c r="AE8" s="7">
        <f t="shared" si="16"/>
        <v>0</v>
      </c>
      <c r="AF8" s="7">
        <f t="shared" si="29"/>
        <v>0</v>
      </c>
      <c r="AG8" s="7" t="e">
        <f t="shared" si="17"/>
        <v>#VALUE!</v>
      </c>
      <c r="AH8" s="7" t="e">
        <f t="shared" si="30"/>
        <v>#VALUE!</v>
      </c>
      <c r="AK8" s="6">
        <f t="shared" si="18"/>
        <v>0</v>
      </c>
      <c r="AL8" s="6">
        <f t="shared" si="19"/>
        <v>0</v>
      </c>
      <c r="AM8" s="6">
        <f t="shared" si="20"/>
        <v>0</v>
      </c>
      <c r="AN8" s="6" t="e">
        <f t="shared" si="21"/>
        <v>#VALUE!</v>
      </c>
      <c r="AO8" s="6" t="e">
        <f t="shared" si="31"/>
        <v>#VALUE!</v>
      </c>
      <c r="AP8" s="6" t="e">
        <f t="shared" si="22"/>
        <v>#VALUE!</v>
      </c>
      <c r="AQ8" s="6">
        <f t="shared" si="32"/>
        <v>0</v>
      </c>
      <c r="AT8" s="5" t="str">
        <f>IF(ISBLANK(Calculator!$H$35),"",IF(H8&lt;=100,F8,""))</f>
        <v/>
      </c>
      <c r="AU8" s="5" t="str">
        <f>IF(ISBLANK(Calculator!$H$35),"",IF(H8&lt;=100,H8,""))</f>
        <v/>
      </c>
      <c r="AV8" s="6" t="str">
        <f>IF(ISBLANK(Calculator!$H$35),"",IF(H8&lt;=100,IF($C$28&lt;=$C$8,I8,NA()),""))</f>
        <v/>
      </c>
      <c r="AW8" s="6" t="str">
        <f>IF(ISBLANK(Calculator!$H$35),"",IF(H8&lt;=100,IF($C$28&lt;=$C$8,AL8,NA()),""))</f>
        <v/>
      </c>
      <c r="AX8" s="6" t="str">
        <f>IF(ISBLANK(Calculator!$H$35),"",IF(H8&lt;=100,IF($C$28&lt;=$C$8,AM8,NA()),""))</f>
        <v/>
      </c>
      <c r="AY8" s="6" t="str">
        <f>IF(ISBLANK(Calculator!$H$35),"",IF(H8&lt;=100,IF($C$28&lt;=$C$8,AK8,NA()),""))</f>
        <v/>
      </c>
      <c r="AZ8" s="6" t="str">
        <f>IF(ISBLANK(Calculator!$H$35),"",IF(H8&lt;=100,IF($C$28&lt;=$C$8,AN8,NA()),""))</f>
        <v/>
      </c>
      <c r="BA8" s="39" t="str">
        <f>IF(ISBLANK(Calculator!$H$35),"",IF(H8&lt;=100,IF($C$28&lt;=$C$8,AZ8/AV8,NA()),""))</f>
        <v/>
      </c>
      <c r="BC8" s="25" t="e">
        <f>IF(ISBLANK(Calculator!$H$35),NA(),IF(H8&lt;=100,F8,NA()))</f>
        <v>#N/A</v>
      </c>
      <c r="BD8" s="5">
        <f>IF(ISBLANK(Calculator!$H$35),H8,IF(H8&lt;=100,H8,NA()))</f>
        <v>64</v>
      </c>
      <c r="BE8" s="6" t="e">
        <f>IF(ISBLANK(Calculator!$H$35),NA(),IF(H8&lt;=100,IF($C$28&lt;=$C$8,I8,"Error"),NA()))</f>
        <v>#N/A</v>
      </c>
      <c r="BF8" s="6" t="e">
        <f>IF(ISBLANK(Calculator!$H$35),NA(),IF(H8&lt;=100,IF($C$28&lt;=$C$8,AQ8,"Error"),NA()))</f>
        <v>#N/A</v>
      </c>
      <c r="BG8" s="6" t="e">
        <f>IF(ISBLANK(Calculator!$H$35),NA(),IF(H8&lt;=100,IF($C$28&lt;=$C$8,AN8,"Error"),NA()))</f>
        <v>#N/A</v>
      </c>
      <c r="BH8" s="6" t="e">
        <f>IF(ISBLANK(Calculator!$H$35),NA(),IF(H8&lt;=100,IF($C$28&lt;=$C$8,I8,"Error"),NA()))</f>
        <v>#N/A</v>
      </c>
      <c r="BI8" s="6" t="e">
        <f>IF(ISBLANK(Calculator!$H$35),NA(),IF(H8&lt;=100,IF($C$28&lt;=$C$8,AO8,"Error"),NA()))</f>
        <v>#N/A</v>
      </c>
      <c r="BJ8" s="26" t="e">
        <f>IF(ISBLANK(Calculator!$H$35),NA(),IF(H8&lt;=100,IF($C$28&lt;=$C$8,AP8,"Error"),NA()))</f>
        <v>#N/A</v>
      </c>
      <c r="BK8" s="6">
        <f t="shared" si="34"/>
        <v>400000</v>
      </c>
    </row>
    <row r="9" spans="2:63" x14ac:dyDescent="0.25">
      <c r="B9" s="3"/>
      <c r="C9" s="65"/>
      <c r="E9" s="11"/>
      <c r="F9" s="5">
        <v>5</v>
      </c>
      <c r="G9" s="5">
        <f t="shared" si="0"/>
        <v>5</v>
      </c>
      <c r="H9" s="5">
        <f t="shared" si="35"/>
        <v>65</v>
      </c>
      <c r="I9" s="6" t="e">
        <f t="shared" si="33"/>
        <v>#VALUE!</v>
      </c>
      <c r="J9" s="6">
        <f t="shared" si="23"/>
        <v>0</v>
      </c>
      <c r="K9" s="6">
        <f t="shared" si="1"/>
        <v>0</v>
      </c>
      <c r="L9" s="6">
        <f t="shared" si="2"/>
        <v>0</v>
      </c>
      <c r="M9" s="6">
        <f t="shared" si="3"/>
        <v>0</v>
      </c>
      <c r="N9" s="6">
        <f t="shared" si="4"/>
        <v>0</v>
      </c>
      <c r="O9" s="6">
        <f t="shared" si="5"/>
        <v>0</v>
      </c>
      <c r="P9" s="6">
        <f t="shared" si="24"/>
        <v>0</v>
      </c>
      <c r="Q9" s="8">
        <f t="shared" si="6"/>
        <v>0</v>
      </c>
      <c r="R9" s="8">
        <f t="shared" si="25"/>
        <v>0</v>
      </c>
      <c r="S9" s="8" t="e">
        <f t="shared" si="7"/>
        <v>#DIV/0!</v>
      </c>
      <c r="T9" s="8" t="e">
        <f t="shared" si="8"/>
        <v>#DIV/0!</v>
      </c>
      <c r="U9" s="8">
        <f t="shared" si="9"/>
        <v>0</v>
      </c>
      <c r="V9" s="8" t="e">
        <f t="shared" si="10"/>
        <v>#DIV/0!</v>
      </c>
      <c r="W9" s="8" t="e">
        <f t="shared" si="26"/>
        <v>#DIV/0!</v>
      </c>
      <c r="X9" s="8" t="e">
        <f t="shared" si="11"/>
        <v>#VALUE!</v>
      </c>
      <c r="Y9" s="8" t="e">
        <f t="shared" si="12"/>
        <v>#VALUE!</v>
      </c>
      <c r="Z9" s="7">
        <f t="shared" si="13"/>
        <v>0</v>
      </c>
      <c r="AA9" s="7">
        <f t="shared" si="14"/>
        <v>0</v>
      </c>
      <c r="AB9" s="7">
        <f t="shared" si="27"/>
        <v>0</v>
      </c>
      <c r="AC9" s="7">
        <f t="shared" si="15"/>
        <v>0</v>
      </c>
      <c r="AD9" s="7">
        <f t="shared" si="28"/>
        <v>0</v>
      </c>
      <c r="AE9" s="7">
        <f t="shared" si="16"/>
        <v>0</v>
      </c>
      <c r="AF9" s="7">
        <f t="shared" si="29"/>
        <v>0</v>
      </c>
      <c r="AG9" s="7" t="e">
        <f t="shared" si="17"/>
        <v>#VALUE!</v>
      </c>
      <c r="AH9" s="7" t="e">
        <f t="shared" si="30"/>
        <v>#VALUE!</v>
      </c>
      <c r="AK9" s="6">
        <f t="shared" si="18"/>
        <v>0</v>
      </c>
      <c r="AL9" s="6">
        <f t="shared" si="19"/>
        <v>0</v>
      </c>
      <c r="AM9" s="6">
        <f t="shared" si="20"/>
        <v>0</v>
      </c>
      <c r="AN9" s="6" t="e">
        <f t="shared" si="21"/>
        <v>#VALUE!</v>
      </c>
      <c r="AO9" s="6" t="e">
        <f t="shared" si="31"/>
        <v>#VALUE!</v>
      </c>
      <c r="AP9" s="6" t="e">
        <f t="shared" si="22"/>
        <v>#VALUE!</v>
      </c>
      <c r="AQ9" s="6">
        <f t="shared" si="32"/>
        <v>0</v>
      </c>
      <c r="AT9" s="5" t="str">
        <f>IF(ISBLANK(Calculator!$H$35),"",IF(H9&lt;=100,F9,""))</f>
        <v/>
      </c>
      <c r="AU9" s="5" t="str">
        <f>IF(ISBLANK(Calculator!$H$35),"",IF(H9&lt;=100,H9,""))</f>
        <v/>
      </c>
      <c r="AV9" s="6" t="str">
        <f>IF(ISBLANK(Calculator!$H$35),"",IF(H9&lt;=100,IF($C$28&lt;=$C$8,I9,NA()),""))</f>
        <v/>
      </c>
      <c r="AW9" s="6" t="str">
        <f>IF(ISBLANK(Calculator!$H$35),"",IF(H9&lt;=100,IF($C$28&lt;=$C$8,AL9,NA()),""))</f>
        <v/>
      </c>
      <c r="AX9" s="6" t="str">
        <f>IF(ISBLANK(Calculator!$H$35),"",IF(H9&lt;=100,IF($C$28&lt;=$C$8,AM9,NA()),""))</f>
        <v/>
      </c>
      <c r="AY9" s="6" t="str">
        <f>IF(ISBLANK(Calculator!$H$35),"",IF(H9&lt;=100,IF($C$28&lt;=$C$8,AK9,NA()),""))</f>
        <v/>
      </c>
      <c r="AZ9" s="6" t="str">
        <f>IF(ISBLANK(Calculator!$H$35),"",IF(H9&lt;=100,IF($C$28&lt;=$C$8,AN9,NA()),""))</f>
        <v/>
      </c>
      <c r="BA9" s="39" t="str">
        <f>IF(ISBLANK(Calculator!$H$35),"",IF(H9&lt;=100,IF($C$28&lt;=$C$8,AZ9/AV9,NA()),""))</f>
        <v/>
      </c>
      <c r="BC9" s="25" t="e">
        <f>IF(ISBLANK(Calculator!$H$35),NA(),IF(H9&lt;=100,F9,NA()))</f>
        <v>#N/A</v>
      </c>
      <c r="BD9" s="5">
        <f>IF(ISBLANK(Calculator!$H$35),H9,IF(H9&lt;=100,H9,NA()))</f>
        <v>65</v>
      </c>
      <c r="BE9" s="6" t="e">
        <f>IF(ISBLANK(Calculator!$H$35),NA(),IF(H9&lt;=100,IF($C$28&lt;=$C$8,I9,"Error"),NA()))</f>
        <v>#N/A</v>
      </c>
      <c r="BF9" s="6" t="e">
        <f>IF(ISBLANK(Calculator!$H$35),NA(),IF(H9&lt;=100,IF($C$28&lt;=$C$8,AQ9,"Error"),NA()))</f>
        <v>#N/A</v>
      </c>
      <c r="BG9" s="6" t="e">
        <f>IF(ISBLANK(Calculator!$H$35),NA(),IF(H9&lt;=100,IF($C$28&lt;=$C$8,AN9,"Error"),NA()))</f>
        <v>#N/A</v>
      </c>
      <c r="BH9" s="6" t="e">
        <f>IF(ISBLANK(Calculator!$H$35),NA(),IF(H9&lt;=100,IF($C$28&lt;=$C$8,I9,"Error"),NA()))</f>
        <v>#N/A</v>
      </c>
      <c r="BI9" s="6" t="e">
        <f>IF(ISBLANK(Calculator!$H$35),NA(),IF(H9&lt;=100,IF($C$28&lt;=$C$8,AO9,"Error"),NA()))</f>
        <v>#N/A</v>
      </c>
      <c r="BJ9" s="26" t="e">
        <f>IF(ISBLANK(Calculator!$H$35),NA(),IF(H9&lt;=100,IF($C$28&lt;=$C$8,AP9,"Error"),NA()))</f>
        <v>#N/A</v>
      </c>
      <c r="BK9" s="6">
        <f t="shared" si="34"/>
        <v>500000</v>
      </c>
    </row>
    <row r="10" spans="2:63" x14ac:dyDescent="0.25">
      <c r="B10" s="5" t="s">
        <v>3</v>
      </c>
      <c r="C10" s="66">
        <f>Calculator!$H$14</f>
        <v>0</v>
      </c>
      <c r="E10" s="11"/>
      <c r="F10" s="5">
        <v>6</v>
      </c>
      <c r="G10" s="5">
        <f t="shared" si="0"/>
        <v>6</v>
      </c>
      <c r="H10" s="5">
        <f t="shared" si="35"/>
        <v>66</v>
      </c>
      <c r="I10" s="6" t="e">
        <f t="shared" si="33"/>
        <v>#VALUE!</v>
      </c>
      <c r="J10" s="6">
        <f t="shared" si="23"/>
        <v>0</v>
      </c>
      <c r="K10" s="6">
        <f t="shared" si="1"/>
        <v>0</v>
      </c>
      <c r="L10" s="6">
        <f t="shared" si="2"/>
        <v>0</v>
      </c>
      <c r="M10" s="6">
        <f t="shared" si="3"/>
        <v>0</v>
      </c>
      <c r="N10" s="6">
        <f t="shared" si="4"/>
        <v>0</v>
      </c>
      <c r="O10" s="6">
        <f t="shared" si="5"/>
        <v>0</v>
      </c>
      <c r="P10" s="6">
        <f t="shared" si="24"/>
        <v>0</v>
      </c>
      <c r="Q10" s="8">
        <f t="shared" si="6"/>
        <v>0</v>
      </c>
      <c r="R10" s="8">
        <f t="shared" si="25"/>
        <v>0</v>
      </c>
      <c r="S10" s="8" t="e">
        <f t="shared" si="7"/>
        <v>#DIV/0!</v>
      </c>
      <c r="T10" s="8" t="e">
        <f t="shared" si="8"/>
        <v>#DIV/0!</v>
      </c>
      <c r="U10" s="8">
        <f t="shared" si="9"/>
        <v>0</v>
      </c>
      <c r="V10" s="8" t="e">
        <f t="shared" si="10"/>
        <v>#DIV/0!</v>
      </c>
      <c r="W10" s="8" t="e">
        <f t="shared" si="26"/>
        <v>#DIV/0!</v>
      </c>
      <c r="X10" s="8" t="e">
        <f t="shared" si="11"/>
        <v>#VALUE!</v>
      </c>
      <c r="Y10" s="8" t="e">
        <f t="shared" si="12"/>
        <v>#VALUE!</v>
      </c>
      <c r="Z10" s="7">
        <f t="shared" si="13"/>
        <v>0</v>
      </c>
      <c r="AA10" s="7">
        <f t="shared" si="14"/>
        <v>0</v>
      </c>
      <c r="AB10" s="7">
        <f t="shared" si="27"/>
        <v>0</v>
      </c>
      <c r="AC10" s="7">
        <f t="shared" si="15"/>
        <v>0</v>
      </c>
      <c r="AD10" s="7">
        <f t="shared" si="28"/>
        <v>0</v>
      </c>
      <c r="AE10" s="7">
        <f t="shared" si="16"/>
        <v>0</v>
      </c>
      <c r="AF10" s="7">
        <f t="shared" si="29"/>
        <v>0</v>
      </c>
      <c r="AG10" s="7" t="e">
        <f t="shared" si="17"/>
        <v>#VALUE!</v>
      </c>
      <c r="AH10" s="7" t="e">
        <f t="shared" si="30"/>
        <v>#VALUE!</v>
      </c>
      <c r="AK10" s="6">
        <f t="shared" si="18"/>
        <v>0</v>
      </c>
      <c r="AL10" s="6">
        <f t="shared" si="19"/>
        <v>0</v>
      </c>
      <c r="AM10" s="6">
        <f t="shared" si="20"/>
        <v>0</v>
      </c>
      <c r="AN10" s="6" t="e">
        <f t="shared" si="21"/>
        <v>#VALUE!</v>
      </c>
      <c r="AO10" s="6" t="e">
        <f t="shared" si="31"/>
        <v>#VALUE!</v>
      </c>
      <c r="AP10" s="6" t="e">
        <f t="shared" si="22"/>
        <v>#VALUE!</v>
      </c>
      <c r="AQ10" s="6">
        <f t="shared" si="32"/>
        <v>0</v>
      </c>
      <c r="AT10" s="5" t="str">
        <f>IF(ISBLANK(Calculator!$H$35),"",IF(H10&lt;=100,F10,""))</f>
        <v/>
      </c>
      <c r="AU10" s="5" t="str">
        <f>IF(ISBLANK(Calculator!$H$35),"",IF(H10&lt;=100,H10,""))</f>
        <v/>
      </c>
      <c r="AV10" s="6" t="str">
        <f>IF(ISBLANK(Calculator!$H$35),"",IF(H10&lt;=100,IF($C$28&lt;=$C$8,I10,NA()),""))</f>
        <v/>
      </c>
      <c r="AW10" s="6" t="str">
        <f>IF(ISBLANK(Calculator!$H$35),"",IF(H10&lt;=100,IF($C$28&lt;=$C$8,AL10,NA()),""))</f>
        <v/>
      </c>
      <c r="AX10" s="6" t="str">
        <f>IF(ISBLANK(Calculator!$H$35),"",IF(H10&lt;=100,IF($C$28&lt;=$C$8,AM10,NA()),""))</f>
        <v/>
      </c>
      <c r="AY10" s="6" t="str">
        <f>IF(ISBLANK(Calculator!$H$35),"",IF(H10&lt;=100,IF($C$28&lt;=$C$8,AK10,NA()),""))</f>
        <v/>
      </c>
      <c r="AZ10" s="6" t="str">
        <f>IF(ISBLANK(Calculator!$H$35),"",IF(H10&lt;=100,IF($C$28&lt;=$C$8,AN10,NA()),""))</f>
        <v/>
      </c>
      <c r="BA10" s="39" t="str">
        <f>IF(ISBLANK(Calculator!$H$35),"",IF(H10&lt;=100,IF($C$28&lt;=$C$8,AZ10/AV10,NA()),""))</f>
        <v/>
      </c>
      <c r="BC10" s="25" t="e">
        <f>IF(ISBLANK(Calculator!$H$35),NA(),IF(H10&lt;=100,F10,NA()))</f>
        <v>#N/A</v>
      </c>
      <c r="BD10" s="5">
        <f>IF(ISBLANK(Calculator!$H$35),H10,IF(H10&lt;=100,H10,NA()))</f>
        <v>66</v>
      </c>
      <c r="BE10" s="6" t="e">
        <f>IF(ISBLANK(Calculator!$H$35),NA(),IF(H10&lt;=100,IF($C$28&lt;=$C$8,I10,"Error"),NA()))</f>
        <v>#N/A</v>
      </c>
      <c r="BF10" s="6" t="e">
        <f>IF(ISBLANK(Calculator!$H$35),NA(),IF(H10&lt;=100,IF($C$28&lt;=$C$8,AQ10,"Error"),NA()))</f>
        <v>#N/A</v>
      </c>
      <c r="BG10" s="6" t="e">
        <f>IF(ISBLANK(Calculator!$H$35),NA(),IF(H10&lt;=100,IF($C$28&lt;=$C$8,AN10,"Error"),NA()))</f>
        <v>#N/A</v>
      </c>
      <c r="BH10" s="6" t="e">
        <f>IF(ISBLANK(Calculator!$H$35),NA(),IF(H10&lt;=100,IF($C$28&lt;=$C$8,I10,"Error"),NA()))</f>
        <v>#N/A</v>
      </c>
      <c r="BI10" s="6" t="e">
        <f>IF(ISBLANK(Calculator!$H$35),NA(),IF(H10&lt;=100,IF($C$28&lt;=$C$8,AO10,"Error"),NA()))</f>
        <v>#N/A</v>
      </c>
      <c r="BJ10" s="26" t="e">
        <f>IF(ISBLANK(Calculator!$H$35),NA(),IF(H10&lt;=100,IF($C$28&lt;=$C$8,AP10,"Error"),NA()))</f>
        <v>#N/A</v>
      </c>
      <c r="BK10" s="6">
        <f t="shared" si="34"/>
        <v>600000</v>
      </c>
    </row>
    <row r="11" spans="2:63" x14ac:dyDescent="0.25">
      <c r="B11" s="5" t="s">
        <v>63</v>
      </c>
      <c r="C11" s="67" t="str">
        <f>IF(OR(ISBLANK(Calculator!$H$12),ISBLANK(Calculator!$H$13)),"",$C$8*(1-$C$10))</f>
        <v/>
      </c>
      <c r="E11" s="11"/>
      <c r="F11" s="5">
        <v>7</v>
      </c>
      <c r="G11" s="5">
        <f t="shared" si="0"/>
        <v>7</v>
      </c>
      <c r="H11" s="5">
        <f t="shared" si="35"/>
        <v>67</v>
      </c>
      <c r="I11" s="6" t="e">
        <f t="shared" si="33"/>
        <v>#VALUE!</v>
      </c>
      <c r="J11" s="6">
        <f t="shared" si="23"/>
        <v>0</v>
      </c>
      <c r="K11" s="6">
        <f t="shared" si="1"/>
        <v>0</v>
      </c>
      <c r="L11" s="6">
        <f t="shared" si="2"/>
        <v>0</v>
      </c>
      <c r="M11" s="6">
        <f t="shared" si="3"/>
        <v>0</v>
      </c>
      <c r="N11" s="6">
        <f t="shared" si="4"/>
        <v>0</v>
      </c>
      <c r="O11" s="6">
        <f t="shared" si="5"/>
        <v>0</v>
      </c>
      <c r="P11" s="6">
        <f t="shared" si="24"/>
        <v>0</v>
      </c>
      <c r="Q11" s="8">
        <f t="shared" si="6"/>
        <v>0</v>
      </c>
      <c r="R11" s="8">
        <f t="shared" si="25"/>
        <v>0</v>
      </c>
      <c r="S11" s="8" t="e">
        <f t="shared" si="7"/>
        <v>#DIV/0!</v>
      </c>
      <c r="T11" s="8" t="e">
        <f t="shared" si="8"/>
        <v>#DIV/0!</v>
      </c>
      <c r="U11" s="8">
        <f t="shared" si="9"/>
        <v>0</v>
      </c>
      <c r="V11" s="8" t="e">
        <f t="shared" si="10"/>
        <v>#DIV/0!</v>
      </c>
      <c r="W11" s="8" t="e">
        <f t="shared" si="26"/>
        <v>#DIV/0!</v>
      </c>
      <c r="X11" s="8" t="e">
        <f t="shared" si="11"/>
        <v>#VALUE!</v>
      </c>
      <c r="Y11" s="8" t="e">
        <f t="shared" si="12"/>
        <v>#VALUE!</v>
      </c>
      <c r="Z11" s="7">
        <f t="shared" si="13"/>
        <v>0</v>
      </c>
      <c r="AA11" s="7">
        <f t="shared" si="14"/>
        <v>0</v>
      </c>
      <c r="AB11" s="7">
        <f t="shared" si="27"/>
        <v>0</v>
      </c>
      <c r="AC11" s="7">
        <f t="shared" si="15"/>
        <v>0</v>
      </c>
      <c r="AD11" s="7">
        <f t="shared" si="28"/>
        <v>0</v>
      </c>
      <c r="AE11" s="7">
        <f t="shared" si="16"/>
        <v>0</v>
      </c>
      <c r="AF11" s="7">
        <f t="shared" si="29"/>
        <v>0</v>
      </c>
      <c r="AG11" s="7" t="e">
        <f t="shared" si="17"/>
        <v>#VALUE!</v>
      </c>
      <c r="AH11" s="7" t="e">
        <f t="shared" si="30"/>
        <v>#VALUE!</v>
      </c>
      <c r="AK11" s="6">
        <f t="shared" si="18"/>
        <v>0</v>
      </c>
      <c r="AL11" s="6">
        <f t="shared" si="19"/>
        <v>0</v>
      </c>
      <c r="AM11" s="6">
        <f t="shared" si="20"/>
        <v>0</v>
      </c>
      <c r="AN11" s="6" t="e">
        <f t="shared" si="21"/>
        <v>#VALUE!</v>
      </c>
      <c r="AO11" s="6" t="e">
        <f t="shared" si="31"/>
        <v>#VALUE!</v>
      </c>
      <c r="AP11" s="6" t="e">
        <f t="shared" si="22"/>
        <v>#VALUE!</v>
      </c>
      <c r="AQ11" s="6">
        <f t="shared" si="32"/>
        <v>0</v>
      </c>
      <c r="AT11" s="5" t="str">
        <f>IF(ISBLANK(Calculator!$H$35),"",IF(H11&lt;=100,F11,""))</f>
        <v/>
      </c>
      <c r="AU11" s="5" t="str">
        <f>IF(ISBLANK(Calculator!$H$35),"",IF(H11&lt;=100,H11,""))</f>
        <v/>
      </c>
      <c r="AV11" s="6" t="str">
        <f>IF(ISBLANK(Calculator!$H$35),"",IF(H11&lt;=100,IF($C$28&lt;=$C$8,I11,NA()),""))</f>
        <v/>
      </c>
      <c r="AW11" s="6" t="str">
        <f>IF(ISBLANK(Calculator!$H$35),"",IF(H11&lt;=100,IF($C$28&lt;=$C$8,AL11,NA()),""))</f>
        <v/>
      </c>
      <c r="AX11" s="6" t="str">
        <f>IF(ISBLANK(Calculator!$H$35),"",IF(H11&lt;=100,IF($C$28&lt;=$C$8,AM11,NA()),""))</f>
        <v/>
      </c>
      <c r="AY11" s="6" t="str">
        <f>IF(ISBLANK(Calculator!$H$35),"",IF(H11&lt;=100,IF($C$28&lt;=$C$8,AK11,NA()),""))</f>
        <v/>
      </c>
      <c r="AZ11" s="6" t="str">
        <f>IF(ISBLANK(Calculator!$H$35),"",IF(H11&lt;=100,IF($C$28&lt;=$C$8,AN11,NA()),""))</f>
        <v/>
      </c>
      <c r="BA11" s="39" t="str">
        <f>IF(ISBLANK(Calculator!$H$35),"",IF(H11&lt;=100,IF($C$28&lt;=$C$8,AZ11/AV11,NA()),""))</f>
        <v/>
      </c>
      <c r="BC11" s="25" t="e">
        <f>IF(ISBLANK(Calculator!$H$35),NA(),IF(H11&lt;=100,F11,NA()))</f>
        <v>#N/A</v>
      </c>
      <c r="BD11" s="5">
        <f>IF(ISBLANK(Calculator!$H$35),H11,IF(H11&lt;=100,H11,NA()))</f>
        <v>67</v>
      </c>
      <c r="BE11" s="6" t="e">
        <f>IF(ISBLANK(Calculator!$H$35),NA(),IF(H11&lt;=100,IF($C$28&lt;=$C$8,I11,"Error"),NA()))</f>
        <v>#N/A</v>
      </c>
      <c r="BF11" s="6" t="e">
        <f>IF(ISBLANK(Calculator!$H$35),NA(),IF(H11&lt;=100,IF($C$28&lt;=$C$8,AQ11,"Error"),NA()))</f>
        <v>#N/A</v>
      </c>
      <c r="BG11" s="6" t="e">
        <f>IF(ISBLANK(Calculator!$H$35),NA(),IF(H11&lt;=100,IF($C$28&lt;=$C$8,AN11,"Error"),NA()))</f>
        <v>#N/A</v>
      </c>
      <c r="BH11" s="6" t="e">
        <f>IF(ISBLANK(Calculator!$H$35),NA(),IF(H11&lt;=100,IF($C$28&lt;=$C$8,I11,"Error"),NA()))</f>
        <v>#N/A</v>
      </c>
      <c r="BI11" s="6" t="e">
        <f>IF(ISBLANK(Calculator!$H$35),NA(),IF(H11&lt;=100,IF($C$28&lt;=$C$8,AO11,"Error"),NA()))</f>
        <v>#N/A</v>
      </c>
      <c r="BJ11" s="26" t="e">
        <f>IF(ISBLANK(Calculator!$H$35),NA(),IF(H11&lt;=100,IF($C$28&lt;=$C$8,AP11,"Error"),NA()))</f>
        <v>#N/A</v>
      </c>
      <c r="BK11" s="6">
        <f t="shared" si="34"/>
        <v>700000</v>
      </c>
    </row>
    <row r="12" spans="2:63" x14ac:dyDescent="0.25">
      <c r="B12" s="4" t="s">
        <v>64</v>
      </c>
      <c r="C12" s="68" t="e">
        <f>($C$7*(1-$C$10))</f>
        <v>#VALUE!</v>
      </c>
      <c r="E12" s="11"/>
      <c r="F12" s="5">
        <v>8</v>
      </c>
      <c r="G12" s="5">
        <f t="shared" si="0"/>
        <v>8</v>
      </c>
      <c r="H12" s="5">
        <f t="shared" si="35"/>
        <v>68</v>
      </c>
      <c r="I12" s="6" t="e">
        <f t="shared" si="33"/>
        <v>#VALUE!</v>
      </c>
      <c r="J12" s="6">
        <f t="shared" si="23"/>
        <v>0</v>
      </c>
      <c r="K12" s="6">
        <f t="shared" si="1"/>
        <v>0</v>
      </c>
      <c r="L12" s="6">
        <f t="shared" si="2"/>
        <v>0</v>
      </c>
      <c r="M12" s="6">
        <f t="shared" si="3"/>
        <v>0</v>
      </c>
      <c r="N12" s="6">
        <f t="shared" si="4"/>
        <v>0</v>
      </c>
      <c r="O12" s="6">
        <f t="shared" si="5"/>
        <v>0</v>
      </c>
      <c r="P12" s="6">
        <f t="shared" si="24"/>
        <v>0</v>
      </c>
      <c r="Q12" s="8">
        <f t="shared" si="6"/>
        <v>0</v>
      </c>
      <c r="R12" s="8">
        <f t="shared" si="25"/>
        <v>0</v>
      </c>
      <c r="S12" s="8" t="e">
        <f t="shared" si="7"/>
        <v>#DIV/0!</v>
      </c>
      <c r="T12" s="8" t="e">
        <f t="shared" si="8"/>
        <v>#DIV/0!</v>
      </c>
      <c r="U12" s="8">
        <f t="shared" si="9"/>
        <v>0</v>
      </c>
      <c r="V12" s="8" t="e">
        <f t="shared" si="10"/>
        <v>#DIV/0!</v>
      </c>
      <c r="W12" s="8" t="e">
        <f t="shared" si="26"/>
        <v>#DIV/0!</v>
      </c>
      <c r="X12" s="8" t="e">
        <f t="shared" si="11"/>
        <v>#VALUE!</v>
      </c>
      <c r="Y12" s="8" t="e">
        <f t="shared" si="12"/>
        <v>#VALUE!</v>
      </c>
      <c r="Z12" s="7">
        <f t="shared" si="13"/>
        <v>0</v>
      </c>
      <c r="AA12" s="7">
        <f t="shared" si="14"/>
        <v>0</v>
      </c>
      <c r="AB12" s="7">
        <f t="shared" si="27"/>
        <v>0</v>
      </c>
      <c r="AC12" s="7">
        <f t="shared" si="15"/>
        <v>0</v>
      </c>
      <c r="AD12" s="7">
        <f t="shared" si="28"/>
        <v>0</v>
      </c>
      <c r="AE12" s="7">
        <f t="shared" si="16"/>
        <v>0</v>
      </c>
      <c r="AF12" s="7">
        <f t="shared" si="29"/>
        <v>0</v>
      </c>
      <c r="AG12" s="7" t="e">
        <f t="shared" si="17"/>
        <v>#VALUE!</v>
      </c>
      <c r="AH12" s="7" t="e">
        <f t="shared" si="30"/>
        <v>#VALUE!</v>
      </c>
      <c r="AK12" s="6">
        <f t="shared" si="18"/>
        <v>0</v>
      </c>
      <c r="AL12" s="6">
        <f t="shared" si="19"/>
        <v>0</v>
      </c>
      <c r="AM12" s="6">
        <f t="shared" si="20"/>
        <v>0</v>
      </c>
      <c r="AN12" s="6" t="e">
        <f t="shared" si="21"/>
        <v>#VALUE!</v>
      </c>
      <c r="AO12" s="6" t="e">
        <f t="shared" si="31"/>
        <v>#VALUE!</v>
      </c>
      <c r="AP12" s="6" t="e">
        <f t="shared" si="22"/>
        <v>#VALUE!</v>
      </c>
      <c r="AQ12" s="6">
        <f t="shared" si="32"/>
        <v>0</v>
      </c>
      <c r="AT12" s="5" t="str">
        <f>IF(ISBLANK(Calculator!$H$35),"",IF(H12&lt;=100,F12,""))</f>
        <v/>
      </c>
      <c r="AU12" s="5" t="str">
        <f>IF(ISBLANK(Calculator!$H$35),"",IF(H12&lt;=100,H12,""))</f>
        <v/>
      </c>
      <c r="AV12" s="6" t="str">
        <f>IF(ISBLANK(Calculator!$H$35),"",IF(H12&lt;=100,IF($C$28&lt;=$C$8,I12,NA()),""))</f>
        <v/>
      </c>
      <c r="AW12" s="6" t="str">
        <f>IF(ISBLANK(Calculator!$H$35),"",IF(H12&lt;=100,IF($C$28&lt;=$C$8,AL12,NA()),""))</f>
        <v/>
      </c>
      <c r="AX12" s="6" t="str">
        <f>IF(ISBLANK(Calculator!$H$35),"",IF(H12&lt;=100,IF($C$28&lt;=$C$8,AM12,NA()),""))</f>
        <v/>
      </c>
      <c r="AY12" s="6" t="str">
        <f>IF(ISBLANK(Calculator!$H$35),"",IF(H12&lt;=100,IF($C$28&lt;=$C$8,AK12,NA()),""))</f>
        <v/>
      </c>
      <c r="AZ12" s="6" t="str">
        <f>IF(ISBLANK(Calculator!$H$35),"",IF(H12&lt;=100,IF($C$28&lt;=$C$8,AN12,NA()),""))</f>
        <v/>
      </c>
      <c r="BA12" s="39" t="str">
        <f>IF(ISBLANK(Calculator!$H$35),"",IF(H12&lt;=100,IF($C$28&lt;=$C$8,AZ12/AV12,NA()),""))</f>
        <v/>
      </c>
      <c r="BC12" s="25" t="e">
        <f>IF(ISBLANK(Calculator!$H$35),NA(),IF(H12&lt;=100,F12,NA()))</f>
        <v>#N/A</v>
      </c>
      <c r="BD12" s="5">
        <f>IF(ISBLANK(Calculator!$H$35),H12,IF(H12&lt;=100,H12,NA()))</f>
        <v>68</v>
      </c>
      <c r="BE12" s="6" t="e">
        <f>IF(ISBLANK(Calculator!$H$35),NA(),IF(H12&lt;=100,IF($C$28&lt;=$C$8,I12,"Error"),NA()))</f>
        <v>#N/A</v>
      </c>
      <c r="BF12" s="6" t="e">
        <f>IF(ISBLANK(Calculator!$H$35),NA(),IF(H12&lt;=100,IF($C$28&lt;=$C$8,AQ12,"Error"),NA()))</f>
        <v>#N/A</v>
      </c>
      <c r="BG12" s="6" t="e">
        <f>IF(ISBLANK(Calculator!$H$35),NA(),IF(H12&lt;=100,IF($C$28&lt;=$C$8,AN12,"Error"),NA()))</f>
        <v>#N/A</v>
      </c>
      <c r="BH12" s="6" t="e">
        <f>IF(ISBLANK(Calculator!$H$35),NA(),IF(H12&lt;=100,IF($C$28&lt;=$C$8,I12,"Error"),NA()))</f>
        <v>#N/A</v>
      </c>
      <c r="BI12" s="6" t="e">
        <f>IF(ISBLANK(Calculator!$H$35),NA(),IF(H12&lt;=100,IF($C$28&lt;=$C$8,AO12,"Error"),NA()))</f>
        <v>#N/A</v>
      </c>
      <c r="BJ12" s="26" t="e">
        <f>IF(ISBLANK(Calculator!$H$35),NA(),IF(H12&lt;=100,IF($C$28&lt;=$C$8,AP12,"Error"),NA()))</f>
        <v>#N/A</v>
      </c>
      <c r="BK12" s="6">
        <f t="shared" si="34"/>
        <v>800000</v>
      </c>
    </row>
    <row r="13" spans="2:63" x14ac:dyDescent="0.25">
      <c r="C13" s="69"/>
      <c r="E13" s="11"/>
      <c r="F13" s="5">
        <v>9</v>
      </c>
      <c r="G13" s="5">
        <f t="shared" si="0"/>
        <v>9</v>
      </c>
      <c r="H13" s="5">
        <f t="shared" si="35"/>
        <v>69</v>
      </c>
      <c r="I13" s="6" t="e">
        <f t="shared" si="33"/>
        <v>#VALUE!</v>
      </c>
      <c r="J13" s="6">
        <f t="shared" si="23"/>
        <v>0</v>
      </c>
      <c r="K13" s="6">
        <f t="shared" si="1"/>
        <v>0</v>
      </c>
      <c r="L13" s="6">
        <f t="shared" si="2"/>
        <v>0</v>
      </c>
      <c r="M13" s="6">
        <f t="shared" si="3"/>
        <v>0</v>
      </c>
      <c r="N13" s="6">
        <f t="shared" si="4"/>
        <v>0</v>
      </c>
      <c r="O13" s="6">
        <f t="shared" si="5"/>
        <v>0</v>
      </c>
      <c r="P13" s="6">
        <f t="shared" si="24"/>
        <v>0</v>
      </c>
      <c r="Q13" s="8">
        <f t="shared" si="6"/>
        <v>0</v>
      </c>
      <c r="R13" s="8">
        <f t="shared" si="25"/>
        <v>0</v>
      </c>
      <c r="S13" s="8" t="e">
        <f t="shared" si="7"/>
        <v>#DIV/0!</v>
      </c>
      <c r="T13" s="8" t="e">
        <f t="shared" si="8"/>
        <v>#DIV/0!</v>
      </c>
      <c r="U13" s="8">
        <f t="shared" si="9"/>
        <v>0</v>
      </c>
      <c r="V13" s="8" t="e">
        <f t="shared" si="10"/>
        <v>#DIV/0!</v>
      </c>
      <c r="W13" s="8" t="e">
        <f t="shared" si="26"/>
        <v>#DIV/0!</v>
      </c>
      <c r="X13" s="8" t="e">
        <f t="shared" si="11"/>
        <v>#VALUE!</v>
      </c>
      <c r="Y13" s="8" t="e">
        <f t="shared" si="12"/>
        <v>#VALUE!</v>
      </c>
      <c r="Z13" s="7">
        <f t="shared" si="13"/>
        <v>0</v>
      </c>
      <c r="AA13" s="7">
        <f t="shared" si="14"/>
        <v>0</v>
      </c>
      <c r="AB13" s="7">
        <f t="shared" si="27"/>
        <v>0</v>
      </c>
      <c r="AC13" s="7">
        <f t="shared" si="15"/>
        <v>0</v>
      </c>
      <c r="AD13" s="7">
        <f t="shared" si="28"/>
        <v>0</v>
      </c>
      <c r="AE13" s="7">
        <f t="shared" si="16"/>
        <v>0</v>
      </c>
      <c r="AF13" s="7">
        <f t="shared" si="29"/>
        <v>0</v>
      </c>
      <c r="AG13" s="7" t="e">
        <f t="shared" si="17"/>
        <v>#VALUE!</v>
      </c>
      <c r="AH13" s="7" t="e">
        <f t="shared" si="30"/>
        <v>#VALUE!</v>
      </c>
      <c r="AK13" s="6">
        <f t="shared" si="18"/>
        <v>0</v>
      </c>
      <c r="AL13" s="6">
        <f t="shared" si="19"/>
        <v>0</v>
      </c>
      <c r="AM13" s="6">
        <f t="shared" si="20"/>
        <v>0</v>
      </c>
      <c r="AN13" s="6" t="e">
        <f t="shared" si="21"/>
        <v>#VALUE!</v>
      </c>
      <c r="AO13" s="6" t="e">
        <f t="shared" si="31"/>
        <v>#VALUE!</v>
      </c>
      <c r="AP13" s="6" t="e">
        <f t="shared" si="22"/>
        <v>#VALUE!</v>
      </c>
      <c r="AQ13" s="6">
        <f t="shared" si="32"/>
        <v>0</v>
      </c>
      <c r="AT13" s="5" t="str">
        <f>IF(ISBLANK(Calculator!$H$35),"",IF(H13&lt;=100,F13,""))</f>
        <v/>
      </c>
      <c r="AU13" s="5" t="str">
        <f>IF(ISBLANK(Calculator!$H$35),"",IF(H13&lt;=100,H13,""))</f>
        <v/>
      </c>
      <c r="AV13" s="6" t="str">
        <f>IF(ISBLANK(Calculator!$H$35),"",IF(H13&lt;=100,IF($C$28&lt;=$C$8,I13,NA()),""))</f>
        <v/>
      </c>
      <c r="AW13" s="6" t="str">
        <f>IF(ISBLANK(Calculator!$H$35),"",IF(H13&lt;=100,IF($C$28&lt;=$C$8,AL13,NA()),""))</f>
        <v/>
      </c>
      <c r="AX13" s="6" t="str">
        <f>IF(ISBLANK(Calculator!$H$35),"",IF(H13&lt;=100,IF($C$28&lt;=$C$8,AM13,NA()),""))</f>
        <v/>
      </c>
      <c r="AY13" s="6" t="str">
        <f>IF(ISBLANK(Calculator!$H$35),"",IF(H13&lt;=100,IF($C$28&lt;=$C$8,AK13,NA()),""))</f>
        <v/>
      </c>
      <c r="AZ13" s="6" t="str">
        <f>IF(ISBLANK(Calculator!$H$35),"",IF(H13&lt;=100,IF($C$28&lt;=$C$8,AN13,NA()),""))</f>
        <v/>
      </c>
      <c r="BA13" s="39" t="str">
        <f>IF(ISBLANK(Calculator!$H$35),"",IF(H13&lt;=100,IF($C$28&lt;=$C$8,AZ13/AV13,NA()),""))</f>
        <v/>
      </c>
      <c r="BC13" s="25" t="e">
        <f>IF(ISBLANK(Calculator!$H$35),NA(),IF(H13&lt;=100,F13,NA()))</f>
        <v>#N/A</v>
      </c>
      <c r="BD13" s="5">
        <f>IF(ISBLANK(Calculator!$H$35),H13,IF(H13&lt;=100,H13,NA()))</f>
        <v>69</v>
      </c>
      <c r="BE13" s="6" t="e">
        <f>IF(ISBLANK(Calculator!$H$35),NA(),IF(H13&lt;=100,IF($C$28&lt;=$C$8,I13,"Error"),NA()))</f>
        <v>#N/A</v>
      </c>
      <c r="BF13" s="6" t="e">
        <f>IF(ISBLANK(Calculator!$H$35),NA(),IF(H13&lt;=100,IF($C$28&lt;=$C$8,AQ13,"Error"),NA()))</f>
        <v>#N/A</v>
      </c>
      <c r="BG13" s="6" t="e">
        <f>IF(ISBLANK(Calculator!$H$35),NA(),IF(H13&lt;=100,IF($C$28&lt;=$C$8,AN13,"Error"),NA()))</f>
        <v>#N/A</v>
      </c>
      <c r="BH13" s="6" t="e">
        <f>IF(ISBLANK(Calculator!$H$35),NA(),IF(H13&lt;=100,IF($C$28&lt;=$C$8,I13,"Error"),NA()))</f>
        <v>#N/A</v>
      </c>
      <c r="BI13" s="6" t="e">
        <f>IF(ISBLANK(Calculator!$H$35),NA(),IF(H13&lt;=100,IF($C$28&lt;=$C$8,AO13,"Error"),NA()))</f>
        <v>#N/A</v>
      </c>
      <c r="BJ13" s="26" t="e">
        <f>IF(ISBLANK(Calculator!$H$35),NA(),IF(H13&lt;=100,IF($C$28&lt;=$C$8,AP13,"Error"),NA()))</f>
        <v>#N/A</v>
      </c>
      <c r="BK13" s="6">
        <f t="shared" si="34"/>
        <v>900000</v>
      </c>
    </row>
    <row r="14" spans="2:63" x14ac:dyDescent="0.25">
      <c r="B14" s="2" t="s">
        <v>65</v>
      </c>
      <c r="C14" s="65"/>
      <c r="E14" s="11"/>
      <c r="F14" s="5">
        <v>10</v>
      </c>
      <c r="G14" s="5">
        <f t="shared" si="0"/>
        <v>10</v>
      </c>
      <c r="H14" s="5">
        <f t="shared" si="35"/>
        <v>70</v>
      </c>
      <c r="I14" s="6" t="e">
        <f t="shared" si="33"/>
        <v>#VALUE!</v>
      </c>
      <c r="J14" s="6">
        <f t="shared" si="23"/>
        <v>0</v>
      </c>
      <c r="K14" s="6">
        <f t="shared" si="1"/>
        <v>0</v>
      </c>
      <c r="L14" s="6">
        <f t="shared" si="2"/>
        <v>0</v>
      </c>
      <c r="M14" s="6">
        <f t="shared" si="3"/>
        <v>0</v>
      </c>
      <c r="N14" s="6">
        <f t="shared" si="4"/>
        <v>0</v>
      </c>
      <c r="O14" s="6">
        <f t="shared" si="5"/>
        <v>0</v>
      </c>
      <c r="P14" s="6">
        <f t="shared" si="24"/>
        <v>0</v>
      </c>
      <c r="Q14" s="8">
        <f t="shared" si="6"/>
        <v>0</v>
      </c>
      <c r="R14" s="8">
        <f t="shared" si="25"/>
        <v>0</v>
      </c>
      <c r="S14" s="8" t="e">
        <f t="shared" si="7"/>
        <v>#DIV/0!</v>
      </c>
      <c r="T14" s="8" t="e">
        <f t="shared" si="8"/>
        <v>#DIV/0!</v>
      </c>
      <c r="U14" s="8">
        <f t="shared" si="9"/>
        <v>0</v>
      </c>
      <c r="V14" s="8" t="e">
        <f t="shared" si="10"/>
        <v>#DIV/0!</v>
      </c>
      <c r="W14" s="8" t="e">
        <f t="shared" si="26"/>
        <v>#DIV/0!</v>
      </c>
      <c r="X14" s="8" t="e">
        <f t="shared" si="11"/>
        <v>#VALUE!</v>
      </c>
      <c r="Y14" s="8" t="e">
        <f t="shared" si="12"/>
        <v>#VALUE!</v>
      </c>
      <c r="Z14" s="7">
        <f t="shared" si="13"/>
        <v>0</v>
      </c>
      <c r="AA14" s="7">
        <f t="shared" si="14"/>
        <v>0</v>
      </c>
      <c r="AB14" s="7">
        <f t="shared" si="27"/>
        <v>0</v>
      </c>
      <c r="AC14" s="7">
        <f t="shared" si="15"/>
        <v>0</v>
      </c>
      <c r="AD14" s="7">
        <f t="shared" si="28"/>
        <v>0</v>
      </c>
      <c r="AE14" s="7">
        <f t="shared" si="16"/>
        <v>0</v>
      </c>
      <c r="AF14" s="7">
        <f t="shared" si="29"/>
        <v>0</v>
      </c>
      <c r="AG14" s="7" t="e">
        <f t="shared" si="17"/>
        <v>#VALUE!</v>
      </c>
      <c r="AH14" s="7" t="e">
        <f t="shared" si="30"/>
        <v>#VALUE!</v>
      </c>
      <c r="AK14" s="6">
        <f t="shared" si="18"/>
        <v>0</v>
      </c>
      <c r="AL14" s="6">
        <f t="shared" si="19"/>
        <v>0</v>
      </c>
      <c r="AM14" s="6">
        <f t="shared" si="20"/>
        <v>0</v>
      </c>
      <c r="AN14" s="6" t="e">
        <f t="shared" si="21"/>
        <v>#VALUE!</v>
      </c>
      <c r="AO14" s="6" t="e">
        <f t="shared" si="31"/>
        <v>#VALUE!</v>
      </c>
      <c r="AP14" s="6" t="e">
        <f t="shared" si="22"/>
        <v>#VALUE!</v>
      </c>
      <c r="AQ14" s="6">
        <f t="shared" si="32"/>
        <v>0</v>
      </c>
      <c r="AT14" s="5" t="str">
        <f>IF(ISBLANK(Calculator!$H$35),"",IF(H14&lt;=100,F14,""))</f>
        <v/>
      </c>
      <c r="AU14" s="5" t="str">
        <f>IF(ISBLANK(Calculator!$H$35),"",IF(H14&lt;=100,H14,""))</f>
        <v/>
      </c>
      <c r="AV14" s="6" t="str">
        <f>IF(ISBLANK(Calculator!$H$35),"",IF(H14&lt;=100,IF($C$28&lt;=$C$8,I14,NA()),""))</f>
        <v/>
      </c>
      <c r="AW14" s="6" t="str">
        <f>IF(ISBLANK(Calculator!$H$35),"",IF(H14&lt;=100,IF($C$28&lt;=$C$8,AL14,NA()),""))</f>
        <v/>
      </c>
      <c r="AX14" s="6" t="str">
        <f>IF(ISBLANK(Calculator!$H$35),"",IF(H14&lt;=100,IF($C$28&lt;=$C$8,AM14,NA()),""))</f>
        <v/>
      </c>
      <c r="AY14" s="6" t="str">
        <f>IF(ISBLANK(Calculator!$H$35),"",IF(H14&lt;=100,IF($C$28&lt;=$C$8,AK14,NA()),""))</f>
        <v/>
      </c>
      <c r="AZ14" s="6" t="str">
        <f>IF(ISBLANK(Calculator!$H$35),"",IF(H14&lt;=100,IF($C$28&lt;=$C$8,AN14,NA()),""))</f>
        <v/>
      </c>
      <c r="BA14" s="39" t="str">
        <f>IF(ISBLANK(Calculator!$H$35),"",IF(H14&lt;=100,IF($C$28&lt;=$C$8,AZ14/AV14,NA()),""))</f>
        <v/>
      </c>
      <c r="BC14" s="25" t="e">
        <f>IF(ISBLANK(Calculator!$H$35),NA(),IF(H14&lt;=100,F14,NA()))</f>
        <v>#N/A</v>
      </c>
      <c r="BD14" s="5">
        <f>IF(ISBLANK(Calculator!$H$35),H14,IF(H14&lt;=100,H14,NA()))</f>
        <v>70</v>
      </c>
      <c r="BE14" s="6" t="e">
        <f>IF(ISBLANK(Calculator!$H$35),NA(),IF(H14&lt;=100,IF($C$28&lt;=$C$8,I14,"Error"),NA()))</f>
        <v>#N/A</v>
      </c>
      <c r="BF14" s="6" t="e">
        <f>IF(ISBLANK(Calculator!$H$35),NA(),IF(H14&lt;=100,IF($C$28&lt;=$C$8,AQ14,"Error"),NA()))</f>
        <v>#N/A</v>
      </c>
      <c r="BG14" s="6" t="e">
        <f>IF(ISBLANK(Calculator!$H$35),NA(),IF(H14&lt;=100,IF($C$28&lt;=$C$8,AN14,"Error"),NA()))</f>
        <v>#N/A</v>
      </c>
      <c r="BH14" s="6" t="e">
        <f>IF(ISBLANK(Calculator!$H$35),NA(),IF(H14&lt;=100,IF($C$28&lt;=$C$8,I14,"Error"),NA()))</f>
        <v>#N/A</v>
      </c>
      <c r="BI14" s="6" t="e">
        <f>IF(ISBLANK(Calculator!$H$35),NA(),IF(H14&lt;=100,IF($C$28&lt;=$C$8,AO14,"Error"),NA()))</f>
        <v>#N/A</v>
      </c>
      <c r="BJ14" s="26" t="e">
        <f>IF(ISBLANK(Calculator!$H$35),NA(),IF(H14&lt;=100,IF($C$28&lt;=$C$8,AP14,"Error"),NA()))</f>
        <v>#N/A</v>
      </c>
      <c r="BK14" s="6">
        <f t="shared" si="34"/>
        <v>1000000</v>
      </c>
    </row>
    <row r="15" spans="2:63" x14ac:dyDescent="0.25">
      <c r="B15" s="4" t="s">
        <v>6</v>
      </c>
      <c r="C15" s="70">
        <f>Calculator!$H$19</f>
        <v>0</v>
      </c>
      <c r="E15" s="11"/>
      <c r="F15" s="5">
        <v>11</v>
      </c>
      <c r="G15" s="5">
        <f t="shared" si="0"/>
        <v>11</v>
      </c>
      <c r="H15" s="5">
        <f t="shared" si="35"/>
        <v>71</v>
      </c>
      <c r="I15" s="6" t="e">
        <f t="shared" si="33"/>
        <v>#VALUE!</v>
      </c>
      <c r="J15" s="6">
        <f t="shared" si="23"/>
        <v>0</v>
      </c>
      <c r="K15" s="6">
        <f t="shared" si="1"/>
        <v>0</v>
      </c>
      <c r="L15" s="6">
        <f t="shared" si="2"/>
        <v>0</v>
      </c>
      <c r="M15" s="6">
        <f t="shared" si="3"/>
        <v>0</v>
      </c>
      <c r="N15" s="6">
        <f t="shared" si="4"/>
        <v>0</v>
      </c>
      <c r="O15" s="6">
        <f t="shared" si="5"/>
        <v>0</v>
      </c>
      <c r="P15" s="6">
        <f t="shared" si="24"/>
        <v>0</v>
      </c>
      <c r="Q15" s="8">
        <f t="shared" si="6"/>
        <v>0</v>
      </c>
      <c r="R15" s="8">
        <f t="shared" si="25"/>
        <v>0</v>
      </c>
      <c r="S15" s="8" t="e">
        <f t="shared" si="7"/>
        <v>#DIV/0!</v>
      </c>
      <c r="T15" s="8" t="e">
        <f t="shared" si="8"/>
        <v>#DIV/0!</v>
      </c>
      <c r="U15" s="8">
        <f t="shared" si="9"/>
        <v>0</v>
      </c>
      <c r="V15" s="8" t="e">
        <f t="shared" si="10"/>
        <v>#DIV/0!</v>
      </c>
      <c r="W15" s="8" t="e">
        <f t="shared" si="26"/>
        <v>#DIV/0!</v>
      </c>
      <c r="X15" s="8" t="e">
        <f t="shared" si="11"/>
        <v>#VALUE!</v>
      </c>
      <c r="Y15" s="8" t="e">
        <f t="shared" si="12"/>
        <v>#VALUE!</v>
      </c>
      <c r="Z15" s="7">
        <f t="shared" si="13"/>
        <v>0</v>
      </c>
      <c r="AA15" s="7">
        <f t="shared" si="14"/>
        <v>0</v>
      </c>
      <c r="AB15" s="7">
        <f t="shared" si="27"/>
        <v>0</v>
      </c>
      <c r="AC15" s="7">
        <f t="shared" si="15"/>
        <v>0</v>
      </c>
      <c r="AD15" s="7">
        <f t="shared" si="28"/>
        <v>0</v>
      </c>
      <c r="AE15" s="7">
        <f t="shared" si="16"/>
        <v>0</v>
      </c>
      <c r="AF15" s="7">
        <f t="shared" si="29"/>
        <v>0</v>
      </c>
      <c r="AG15" s="7" t="e">
        <f t="shared" si="17"/>
        <v>#VALUE!</v>
      </c>
      <c r="AH15" s="7" t="e">
        <f t="shared" si="30"/>
        <v>#VALUE!</v>
      </c>
      <c r="AK15" s="6">
        <f t="shared" si="18"/>
        <v>0</v>
      </c>
      <c r="AL15" s="6">
        <f t="shared" si="19"/>
        <v>0</v>
      </c>
      <c r="AM15" s="6">
        <f t="shared" si="20"/>
        <v>0</v>
      </c>
      <c r="AN15" s="6" t="e">
        <f t="shared" si="21"/>
        <v>#VALUE!</v>
      </c>
      <c r="AO15" s="6" t="e">
        <f t="shared" si="31"/>
        <v>#VALUE!</v>
      </c>
      <c r="AP15" s="6" t="e">
        <f t="shared" si="22"/>
        <v>#VALUE!</v>
      </c>
      <c r="AQ15" s="6">
        <f t="shared" si="32"/>
        <v>0</v>
      </c>
      <c r="AT15" s="5" t="str">
        <f>IF(ISBLANK(Calculator!$H$35),"",IF(H15&lt;=100,F15,""))</f>
        <v/>
      </c>
      <c r="AU15" s="5" t="str">
        <f>IF(ISBLANK(Calculator!$H$35),"",IF(H15&lt;=100,H15,""))</f>
        <v/>
      </c>
      <c r="AV15" s="6" t="str">
        <f>IF(ISBLANK(Calculator!$H$35),"",IF(H15&lt;=100,IF($C$28&lt;=$C$8,I15,NA()),""))</f>
        <v/>
      </c>
      <c r="AW15" s="6" t="str">
        <f>IF(ISBLANK(Calculator!$H$35),"",IF(H15&lt;=100,IF($C$28&lt;=$C$8,AL15,NA()),""))</f>
        <v/>
      </c>
      <c r="AX15" s="6" t="str">
        <f>IF(ISBLANK(Calculator!$H$35),"",IF(H15&lt;=100,IF($C$28&lt;=$C$8,AM15,NA()),""))</f>
        <v/>
      </c>
      <c r="AY15" s="6" t="str">
        <f>IF(ISBLANK(Calculator!$H$35),"",IF(H15&lt;=100,IF($C$28&lt;=$C$8,AK15,NA()),""))</f>
        <v/>
      </c>
      <c r="AZ15" s="6" t="str">
        <f>IF(ISBLANK(Calculator!$H$35),"",IF(H15&lt;=100,IF($C$28&lt;=$C$8,AN15,NA()),""))</f>
        <v/>
      </c>
      <c r="BA15" s="39" t="str">
        <f>IF(ISBLANK(Calculator!$H$35),"",IF(H15&lt;=100,IF($C$28&lt;=$C$8,AZ15/AV15,NA()),""))</f>
        <v/>
      </c>
      <c r="BC15" s="25" t="e">
        <f>IF(ISBLANK(Calculator!$H$35),NA(),IF(H15&lt;=100,F15,NA()))</f>
        <v>#N/A</v>
      </c>
      <c r="BD15" s="5">
        <f>IF(ISBLANK(Calculator!$H$35),H15,IF(H15&lt;=100,H15,NA()))</f>
        <v>71</v>
      </c>
      <c r="BE15" s="6" t="e">
        <f>IF(ISBLANK(Calculator!$H$35),NA(),IF(H15&lt;=100,IF($C$28&lt;=$C$8,I15,"Error"),NA()))</f>
        <v>#N/A</v>
      </c>
      <c r="BF15" s="6" t="e">
        <f>IF(ISBLANK(Calculator!$H$35),NA(),IF(H15&lt;=100,IF($C$28&lt;=$C$8,AQ15,"Error"),NA()))</f>
        <v>#N/A</v>
      </c>
      <c r="BG15" s="6" t="e">
        <f>IF(ISBLANK(Calculator!$H$35),NA(),IF(H15&lt;=100,IF($C$28&lt;=$C$8,AN15,"Error"),NA()))</f>
        <v>#N/A</v>
      </c>
      <c r="BH15" s="6" t="e">
        <f>IF(ISBLANK(Calculator!$H$35),NA(),IF(H15&lt;=100,IF($C$28&lt;=$C$8,I15,"Error"),NA()))</f>
        <v>#N/A</v>
      </c>
      <c r="BI15" s="6" t="e">
        <f>IF(ISBLANK(Calculator!$H$35),NA(),IF(H15&lt;=100,IF($C$28&lt;=$C$8,AO15,"Error"),NA()))</f>
        <v>#N/A</v>
      </c>
      <c r="BJ15" s="26" t="e">
        <f>IF(ISBLANK(Calculator!$H$35),NA(),IF(H15&lt;=100,IF($C$28&lt;=$C$8,AP15,"Error"),NA()))</f>
        <v>#N/A</v>
      </c>
      <c r="BK15" s="6">
        <f t="shared" si="34"/>
        <v>1100000</v>
      </c>
    </row>
    <row r="16" spans="2:63" x14ac:dyDescent="0.25">
      <c r="B16" s="4" t="s">
        <v>66</v>
      </c>
      <c r="C16" s="67">
        <f>Calculator!$H$21</f>
        <v>0</v>
      </c>
      <c r="E16" s="11"/>
      <c r="F16" s="5">
        <v>12</v>
      </c>
      <c r="G16" s="5">
        <f t="shared" si="0"/>
        <v>12</v>
      </c>
      <c r="H16" s="5">
        <f t="shared" si="35"/>
        <v>72</v>
      </c>
      <c r="I16" s="6" t="e">
        <f t="shared" si="33"/>
        <v>#VALUE!</v>
      </c>
      <c r="J16" s="6">
        <f t="shared" si="23"/>
        <v>0</v>
      </c>
      <c r="K16" s="6">
        <f t="shared" si="1"/>
        <v>0</v>
      </c>
      <c r="L16" s="6">
        <f t="shared" si="2"/>
        <v>0</v>
      </c>
      <c r="M16" s="6">
        <f t="shared" si="3"/>
        <v>0</v>
      </c>
      <c r="N16" s="6">
        <f t="shared" si="4"/>
        <v>0</v>
      </c>
      <c r="O16" s="6">
        <f t="shared" si="5"/>
        <v>0</v>
      </c>
      <c r="P16" s="6">
        <f t="shared" si="24"/>
        <v>0</v>
      </c>
      <c r="Q16" s="8">
        <f t="shared" si="6"/>
        <v>0</v>
      </c>
      <c r="R16" s="8">
        <f t="shared" si="25"/>
        <v>0</v>
      </c>
      <c r="S16" s="8" t="e">
        <f t="shared" si="7"/>
        <v>#DIV/0!</v>
      </c>
      <c r="T16" s="8" t="e">
        <f t="shared" si="8"/>
        <v>#DIV/0!</v>
      </c>
      <c r="U16" s="8">
        <f t="shared" si="9"/>
        <v>0</v>
      </c>
      <c r="V16" s="8" t="e">
        <f t="shared" si="10"/>
        <v>#DIV/0!</v>
      </c>
      <c r="W16" s="8" t="e">
        <f t="shared" si="26"/>
        <v>#DIV/0!</v>
      </c>
      <c r="X16" s="8" t="e">
        <f t="shared" si="11"/>
        <v>#VALUE!</v>
      </c>
      <c r="Y16" s="8" t="e">
        <f t="shared" si="12"/>
        <v>#VALUE!</v>
      </c>
      <c r="Z16" s="7">
        <f t="shared" si="13"/>
        <v>0</v>
      </c>
      <c r="AA16" s="7">
        <f t="shared" si="14"/>
        <v>0</v>
      </c>
      <c r="AB16" s="7">
        <f t="shared" si="27"/>
        <v>0</v>
      </c>
      <c r="AC16" s="7">
        <f t="shared" si="15"/>
        <v>0</v>
      </c>
      <c r="AD16" s="7">
        <f t="shared" si="28"/>
        <v>0</v>
      </c>
      <c r="AE16" s="7">
        <f t="shared" si="16"/>
        <v>0</v>
      </c>
      <c r="AF16" s="7">
        <f t="shared" si="29"/>
        <v>0</v>
      </c>
      <c r="AG16" s="7" t="e">
        <f t="shared" si="17"/>
        <v>#VALUE!</v>
      </c>
      <c r="AH16" s="7" t="e">
        <f t="shared" si="30"/>
        <v>#VALUE!</v>
      </c>
      <c r="AK16" s="6">
        <f t="shared" si="18"/>
        <v>0</v>
      </c>
      <c r="AL16" s="6">
        <f t="shared" si="19"/>
        <v>0</v>
      </c>
      <c r="AM16" s="6">
        <f t="shared" si="20"/>
        <v>0</v>
      </c>
      <c r="AN16" s="6" t="e">
        <f t="shared" si="21"/>
        <v>#VALUE!</v>
      </c>
      <c r="AO16" s="6" t="e">
        <f t="shared" si="31"/>
        <v>#VALUE!</v>
      </c>
      <c r="AP16" s="6" t="e">
        <f t="shared" si="22"/>
        <v>#VALUE!</v>
      </c>
      <c r="AQ16" s="6">
        <f t="shared" si="32"/>
        <v>0</v>
      </c>
      <c r="AT16" s="5" t="str">
        <f>IF(ISBLANK(Calculator!$H$35),"",IF(H16&lt;=100,F16,""))</f>
        <v/>
      </c>
      <c r="AU16" s="5" t="str">
        <f>IF(ISBLANK(Calculator!$H$35),"",IF(H16&lt;=100,H16,""))</f>
        <v/>
      </c>
      <c r="AV16" s="6" t="str">
        <f>IF(ISBLANK(Calculator!$H$35),"",IF(H16&lt;=100,IF($C$28&lt;=$C$8,I16,NA()),""))</f>
        <v/>
      </c>
      <c r="AW16" s="6" t="str">
        <f>IF(ISBLANK(Calculator!$H$35),"",IF(H16&lt;=100,IF($C$28&lt;=$C$8,AL16,NA()),""))</f>
        <v/>
      </c>
      <c r="AX16" s="6" t="str">
        <f>IF(ISBLANK(Calculator!$H$35),"",IF(H16&lt;=100,IF($C$28&lt;=$C$8,AM16,NA()),""))</f>
        <v/>
      </c>
      <c r="AY16" s="6" t="str">
        <f>IF(ISBLANK(Calculator!$H$35),"",IF(H16&lt;=100,IF($C$28&lt;=$C$8,AK16,NA()),""))</f>
        <v/>
      </c>
      <c r="AZ16" s="6" t="str">
        <f>IF(ISBLANK(Calculator!$H$35),"",IF(H16&lt;=100,IF($C$28&lt;=$C$8,AN16,NA()),""))</f>
        <v/>
      </c>
      <c r="BA16" s="39" t="str">
        <f>IF(ISBLANK(Calculator!$H$35),"",IF(H16&lt;=100,IF($C$28&lt;=$C$8,AZ16/AV16,NA()),""))</f>
        <v/>
      </c>
      <c r="BC16" s="25" t="e">
        <f>IF(ISBLANK(Calculator!$H$35),NA(),IF(H16&lt;=100,F16,NA()))</f>
        <v>#N/A</v>
      </c>
      <c r="BD16" s="5">
        <f>IF(ISBLANK(Calculator!$H$35),H16,IF(H16&lt;=100,H16,NA()))</f>
        <v>72</v>
      </c>
      <c r="BE16" s="6" t="e">
        <f>IF(ISBLANK(Calculator!$H$35),NA(),IF(H16&lt;=100,IF($C$28&lt;=$C$8,I16,"Error"),NA()))</f>
        <v>#N/A</v>
      </c>
      <c r="BF16" s="6" t="e">
        <f>IF(ISBLANK(Calculator!$H$35),NA(),IF(H16&lt;=100,IF($C$28&lt;=$C$8,AQ16,"Error"),NA()))</f>
        <v>#N/A</v>
      </c>
      <c r="BG16" s="6" t="e">
        <f>IF(ISBLANK(Calculator!$H$35),NA(),IF(H16&lt;=100,IF($C$28&lt;=$C$8,AN16,"Error"),NA()))</f>
        <v>#N/A</v>
      </c>
      <c r="BH16" s="6" t="e">
        <f>IF(ISBLANK(Calculator!$H$35),NA(),IF(H16&lt;=100,IF($C$28&lt;=$C$8,I16,"Error"),NA()))</f>
        <v>#N/A</v>
      </c>
      <c r="BI16" s="6" t="e">
        <f>IF(ISBLANK(Calculator!$H$35),NA(),IF(H16&lt;=100,IF($C$28&lt;=$C$8,AO16,"Error"),NA()))</f>
        <v>#N/A</v>
      </c>
      <c r="BJ16" s="26" t="e">
        <f>IF(ISBLANK(Calculator!$H$35),NA(),IF(H16&lt;=100,IF($C$28&lt;=$C$8,AP16,"Error"),NA()))</f>
        <v>#N/A</v>
      </c>
      <c r="BK16" s="6">
        <f t="shared" si="34"/>
        <v>1200000</v>
      </c>
    </row>
    <row r="17" spans="2:63" x14ac:dyDescent="0.25">
      <c r="B17" s="5" t="s">
        <v>67</v>
      </c>
      <c r="C17" s="71">
        <f>Calculator!$H$22</f>
        <v>0</v>
      </c>
      <c r="E17" s="11"/>
      <c r="F17" s="5">
        <v>13</v>
      </c>
      <c r="G17" s="5">
        <f t="shared" si="0"/>
        <v>13</v>
      </c>
      <c r="H17" s="5">
        <f t="shared" si="35"/>
        <v>73</v>
      </c>
      <c r="I17" s="6" t="e">
        <f t="shared" si="33"/>
        <v>#VALUE!</v>
      </c>
      <c r="J17" s="6">
        <f t="shared" si="23"/>
        <v>0</v>
      </c>
      <c r="K17" s="6">
        <f t="shared" si="1"/>
        <v>0</v>
      </c>
      <c r="L17" s="6">
        <f t="shared" si="2"/>
        <v>0</v>
      </c>
      <c r="M17" s="6">
        <f t="shared" si="3"/>
        <v>0</v>
      </c>
      <c r="N17" s="6">
        <f t="shared" si="4"/>
        <v>0</v>
      </c>
      <c r="O17" s="6">
        <f t="shared" si="5"/>
        <v>0</v>
      </c>
      <c r="P17" s="6">
        <f t="shared" si="24"/>
        <v>0</v>
      </c>
      <c r="Q17" s="8">
        <f t="shared" si="6"/>
        <v>0</v>
      </c>
      <c r="R17" s="8">
        <f t="shared" si="25"/>
        <v>0</v>
      </c>
      <c r="S17" s="8" t="e">
        <f t="shared" si="7"/>
        <v>#DIV/0!</v>
      </c>
      <c r="T17" s="8" t="e">
        <f t="shared" si="8"/>
        <v>#DIV/0!</v>
      </c>
      <c r="U17" s="8">
        <f t="shared" si="9"/>
        <v>0</v>
      </c>
      <c r="V17" s="8" t="e">
        <f t="shared" si="10"/>
        <v>#DIV/0!</v>
      </c>
      <c r="W17" s="8" t="e">
        <f t="shared" si="26"/>
        <v>#DIV/0!</v>
      </c>
      <c r="X17" s="8" t="e">
        <f t="shared" si="11"/>
        <v>#VALUE!</v>
      </c>
      <c r="Y17" s="8" t="e">
        <f t="shared" si="12"/>
        <v>#VALUE!</v>
      </c>
      <c r="Z17" s="7">
        <f t="shared" si="13"/>
        <v>0</v>
      </c>
      <c r="AA17" s="7">
        <f t="shared" si="14"/>
        <v>0</v>
      </c>
      <c r="AB17" s="7">
        <f t="shared" si="27"/>
        <v>0</v>
      </c>
      <c r="AC17" s="7">
        <f t="shared" si="15"/>
        <v>0</v>
      </c>
      <c r="AD17" s="7">
        <f t="shared" si="28"/>
        <v>0</v>
      </c>
      <c r="AE17" s="7">
        <f t="shared" si="16"/>
        <v>0</v>
      </c>
      <c r="AF17" s="7">
        <f t="shared" si="29"/>
        <v>0</v>
      </c>
      <c r="AG17" s="7" t="e">
        <f t="shared" si="17"/>
        <v>#VALUE!</v>
      </c>
      <c r="AH17" s="7" t="e">
        <f t="shared" si="30"/>
        <v>#VALUE!</v>
      </c>
      <c r="AK17" s="6">
        <f t="shared" si="18"/>
        <v>0</v>
      </c>
      <c r="AL17" s="6">
        <f t="shared" si="19"/>
        <v>0</v>
      </c>
      <c r="AM17" s="6">
        <f t="shared" si="20"/>
        <v>0</v>
      </c>
      <c r="AN17" s="6" t="e">
        <f t="shared" si="21"/>
        <v>#VALUE!</v>
      </c>
      <c r="AO17" s="6" t="e">
        <f t="shared" si="31"/>
        <v>#VALUE!</v>
      </c>
      <c r="AP17" s="6" t="e">
        <f t="shared" si="22"/>
        <v>#VALUE!</v>
      </c>
      <c r="AQ17" s="6">
        <f t="shared" si="32"/>
        <v>0</v>
      </c>
      <c r="AT17" s="5" t="str">
        <f>IF(ISBLANK(Calculator!$H$35),"",IF(H17&lt;=100,F17,""))</f>
        <v/>
      </c>
      <c r="AU17" s="5" t="str">
        <f>IF(ISBLANK(Calculator!$H$35),"",IF(H17&lt;=100,H17,""))</f>
        <v/>
      </c>
      <c r="AV17" s="6" t="str">
        <f>IF(ISBLANK(Calculator!$H$35),"",IF(H17&lt;=100,IF($C$28&lt;=$C$8,I17,NA()),""))</f>
        <v/>
      </c>
      <c r="AW17" s="6" t="str">
        <f>IF(ISBLANK(Calculator!$H$35),"",IF(H17&lt;=100,IF($C$28&lt;=$C$8,AL17,NA()),""))</f>
        <v/>
      </c>
      <c r="AX17" s="6" t="str">
        <f>IF(ISBLANK(Calculator!$H$35),"",IF(H17&lt;=100,IF($C$28&lt;=$C$8,AM17,NA()),""))</f>
        <v/>
      </c>
      <c r="AY17" s="6" t="str">
        <f>IF(ISBLANK(Calculator!$H$35),"",IF(H17&lt;=100,IF($C$28&lt;=$C$8,AK17,NA()),""))</f>
        <v/>
      </c>
      <c r="AZ17" s="6" t="str">
        <f>IF(ISBLANK(Calculator!$H$35),"",IF(H17&lt;=100,IF($C$28&lt;=$C$8,AN17,NA()),""))</f>
        <v/>
      </c>
      <c r="BA17" s="39" t="str">
        <f>IF(ISBLANK(Calculator!$H$35),"",IF(H17&lt;=100,IF($C$28&lt;=$C$8,AZ17/AV17,NA()),""))</f>
        <v/>
      </c>
      <c r="BC17" s="25" t="e">
        <f>IF(ISBLANK(Calculator!$H$35),NA(),IF(H17&lt;=100,F17,NA()))</f>
        <v>#N/A</v>
      </c>
      <c r="BD17" s="5">
        <f>IF(ISBLANK(Calculator!$H$35),H17,IF(H17&lt;=100,H17,NA()))</f>
        <v>73</v>
      </c>
      <c r="BE17" s="6" t="e">
        <f>IF(ISBLANK(Calculator!$H$35),NA(),IF(H17&lt;=100,IF($C$28&lt;=$C$8,I17,"Error"),NA()))</f>
        <v>#N/A</v>
      </c>
      <c r="BF17" s="6" t="e">
        <f>IF(ISBLANK(Calculator!$H$35),NA(),IF(H17&lt;=100,IF($C$28&lt;=$C$8,AQ17,"Error"),NA()))</f>
        <v>#N/A</v>
      </c>
      <c r="BG17" s="6" t="e">
        <f>IF(ISBLANK(Calculator!$H$35),NA(),IF(H17&lt;=100,IF($C$28&lt;=$C$8,AN17,"Error"),NA()))</f>
        <v>#N/A</v>
      </c>
      <c r="BH17" s="6" t="e">
        <f>IF(ISBLANK(Calculator!$H$35),NA(),IF(H17&lt;=100,IF($C$28&lt;=$C$8,I17,"Error"),NA()))</f>
        <v>#N/A</v>
      </c>
      <c r="BI17" s="6" t="e">
        <f>IF(ISBLANK(Calculator!$H$35),NA(),IF(H17&lt;=100,IF($C$28&lt;=$C$8,AO17,"Error"),NA()))</f>
        <v>#N/A</v>
      </c>
      <c r="BJ17" s="26" t="e">
        <f>IF(ISBLANK(Calculator!$H$35),NA(),IF(H17&lt;=100,IF($C$28&lt;=$C$8,AP17,"Error"),NA()))</f>
        <v>#N/A</v>
      </c>
      <c r="BK17" s="6">
        <f t="shared" si="34"/>
        <v>1300000</v>
      </c>
    </row>
    <row r="18" spans="2:63" x14ac:dyDescent="0.25">
      <c r="B18" s="4" t="s">
        <v>68</v>
      </c>
      <c r="C18" s="67">
        <f>Calculator!$H$23</f>
        <v>0</v>
      </c>
      <c r="E18" s="11"/>
      <c r="F18" s="5">
        <v>14</v>
      </c>
      <c r="G18" s="5">
        <f t="shared" si="0"/>
        <v>14</v>
      </c>
      <c r="H18" s="5">
        <f t="shared" si="35"/>
        <v>74</v>
      </c>
      <c r="I18" s="6" t="e">
        <f t="shared" si="33"/>
        <v>#VALUE!</v>
      </c>
      <c r="J18" s="6">
        <f t="shared" si="23"/>
        <v>0</v>
      </c>
      <c r="K18" s="6">
        <f t="shared" si="1"/>
        <v>0</v>
      </c>
      <c r="L18" s="6">
        <f t="shared" si="2"/>
        <v>0</v>
      </c>
      <c r="M18" s="6">
        <f t="shared" si="3"/>
        <v>0</v>
      </c>
      <c r="N18" s="6">
        <f t="shared" si="4"/>
        <v>0</v>
      </c>
      <c r="O18" s="6">
        <f t="shared" si="5"/>
        <v>0</v>
      </c>
      <c r="P18" s="6">
        <f t="shared" si="24"/>
        <v>0</v>
      </c>
      <c r="Q18" s="8">
        <f t="shared" si="6"/>
        <v>0</v>
      </c>
      <c r="R18" s="8">
        <f t="shared" si="25"/>
        <v>0</v>
      </c>
      <c r="S18" s="8" t="e">
        <f t="shared" si="7"/>
        <v>#DIV/0!</v>
      </c>
      <c r="T18" s="8" t="e">
        <f t="shared" si="8"/>
        <v>#DIV/0!</v>
      </c>
      <c r="U18" s="8">
        <f t="shared" si="9"/>
        <v>0</v>
      </c>
      <c r="V18" s="8" t="e">
        <f t="shared" si="10"/>
        <v>#DIV/0!</v>
      </c>
      <c r="W18" s="8" t="e">
        <f t="shared" si="26"/>
        <v>#DIV/0!</v>
      </c>
      <c r="X18" s="8" t="e">
        <f t="shared" si="11"/>
        <v>#VALUE!</v>
      </c>
      <c r="Y18" s="8" t="e">
        <f t="shared" si="12"/>
        <v>#VALUE!</v>
      </c>
      <c r="Z18" s="7">
        <f t="shared" si="13"/>
        <v>0</v>
      </c>
      <c r="AA18" s="7">
        <f t="shared" si="14"/>
        <v>0</v>
      </c>
      <c r="AB18" s="7">
        <f t="shared" si="27"/>
        <v>0</v>
      </c>
      <c r="AC18" s="7">
        <f t="shared" si="15"/>
        <v>0</v>
      </c>
      <c r="AD18" s="7">
        <f t="shared" si="28"/>
        <v>0</v>
      </c>
      <c r="AE18" s="7">
        <f t="shared" si="16"/>
        <v>0</v>
      </c>
      <c r="AF18" s="7">
        <f t="shared" si="29"/>
        <v>0</v>
      </c>
      <c r="AG18" s="7" t="e">
        <f t="shared" si="17"/>
        <v>#VALUE!</v>
      </c>
      <c r="AH18" s="7" t="e">
        <f t="shared" si="30"/>
        <v>#VALUE!</v>
      </c>
      <c r="AK18" s="6">
        <f t="shared" si="18"/>
        <v>0</v>
      </c>
      <c r="AL18" s="6">
        <f t="shared" si="19"/>
        <v>0</v>
      </c>
      <c r="AM18" s="6">
        <f t="shared" si="20"/>
        <v>0</v>
      </c>
      <c r="AN18" s="6" t="e">
        <f t="shared" si="21"/>
        <v>#VALUE!</v>
      </c>
      <c r="AO18" s="6" t="e">
        <f t="shared" si="31"/>
        <v>#VALUE!</v>
      </c>
      <c r="AP18" s="6" t="e">
        <f t="shared" si="22"/>
        <v>#VALUE!</v>
      </c>
      <c r="AQ18" s="6">
        <f t="shared" si="32"/>
        <v>0</v>
      </c>
      <c r="AT18" s="5" t="str">
        <f>IF(ISBLANK(Calculator!$H$35),"",IF(H18&lt;=100,F18,""))</f>
        <v/>
      </c>
      <c r="AU18" s="5" t="str">
        <f>IF(ISBLANK(Calculator!$H$35),"",IF(H18&lt;=100,H18,""))</f>
        <v/>
      </c>
      <c r="AV18" s="6" t="str">
        <f>IF(ISBLANK(Calculator!$H$35),"",IF(H18&lt;=100,IF($C$28&lt;=$C$8,I18,NA()),""))</f>
        <v/>
      </c>
      <c r="AW18" s="6" t="str">
        <f>IF(ISBLANK(Calculator!$H$35),"",IF(H18&lt;=100,IF($C$28&lt;=$C$8,AL18,NA()),""))</f>
        <v/>
      </c>
      <c r="AX18" s="6" t="str">
        <f>IF(ISBLANK(Calculator!$H$35),"",IF(H18&lt;=100,IF($C$28&lt;=$C$8,AM18,NA()),""))</f>
        <v/>
      </c>
      <c r="AY18" s="6" t="str">
        <f>IF(ISBLANK(Calculator!$H$35),"",IF(H18&lt;=100,IF($C$28&lt;=$C$8,AK18,NA()),""))</f>
        <v/>
      </c>
      <c r="AZ18" s="6" t="str">
        <f>IF(ISBLANK(Calculator!$H$35),"",IF(H18&lt;=100,IF($C$28&lt;=$C$8,AN18,NA()),""))</f>
        <v/>
      </c>
      <c r="BA18" s="39" t="str">
        <f>IF(ISBLANK(Calculator!$H$35),"",IF(H18&lt;=100,IF($C$28&lt;=$C$8,AZ18/AV18,NA()),""))</f>
        <v/>
      </c>
      <c r="BC18" s="25" t="e">
        <f>IF(ISBLANK(Calculator!$H$35),NA(),IF(H18&lt;=100,F18,NA()))</f>
        <v>#N/A</v>
      </c>
      <c r="BD18" s="5">
        <f>IF(ISBLANK(Calculator!$H$35),H18,IF(H18&lt;=100,H18,NA()))</f>
        <v>74</v>
      </c>
      <c r="BE18" s="6" t="e">
        <f>IF(ISBLANK(Calculator!$H$35),NA(),IF(H18&lt;=100,IF($C$28&lt;=$C$8,I18,"Error"),NA()))</f>
        <v>#N/A</v>
      </c>
      <c r="BF18" s="6" t="e">
        <f>IF(ISBLANK(Calculator!$H$35),NA(),IF(H18&lt;=100,IF($C$28&lt;=$C$8,AQ18,"Error"),NA()))</f>
        <v>#N/A</v>
      </c>
      <c r="BG18" s="6" t="e">
        <f>IF(ISBLANK(Calculator!$H$35),NA(),IF(H18&lt;=100,IF($C$28&lt;=$C$8,AN18,"Error"),NA()))</f>
        <v>#N/A</v>
      </c>
      <c r="BH18" s="6" t="e">
        <f>IF(ISBLANK(Calculator!$H$35),NA(),IF(H18&lt;=100,IF($C$28&lt;=$C$8,I18,"Error"),NA()))</f>
        <v>#N/A</v>
      </c>
      <c r="BI18" s="6" t="e">
        <f>IF(ISBLANK(Calculator!$H$35),NA(),IF(H18&lt;=100,IF($C$28&lt;=$C$8,AO18,"Error"),NA()))</f>
        <v>#N/A</v>
      </c>
      <c r="BJ18" s="26" t="e">
        <f>IF(ISBLANK(Calculator!$H$35),NA(),IF(H18&lt;=100,IF($C$28&lt;=$C$8,AP18,"Error"),NA()))</f>
        <v>#N/A</v>
      </c>
      <c r="BK18" s="6">
        <f t="shared" si="34"/>
        <v>1400000</v>
      </c>
    </row>
    <row r="19" spans="2:63" x14ac:dyDescent="0.25">
      <c r="B19" s="5" t="s">
        <v>69</v>
      </c>
      <c r="C19" s="71">
        <f>Calculator!$H$24</f>
        <v>0</v>
      </c>
      <c r="E19" s="11"/>
      <c r="F19" s="5">
        <v>15</v>
      </c>
      <c r="G19" s="5">
        <f t="shared" si="0"/>
        <v>15</v>
      </c>
      <c r="H19" s="5">
        <f t="shared" si="35"/>
        <v>75</v>
      </c>
      <c r="I19" s="6" t="e">
        <f t="shared" si="33"/>
        <v>#VALUE!</v>
      </c>
      <c r="J19" s="6">
        <f t="shared" si="23"/>
        <v>0</v>
      </c>
      <c r="K19" s="6">
        <f t="shared" si="1"/>
        <v>0</v>
      </c>
      <c r="L19" s="6">
        <f t="shared" si="2"/>
        <v>0</v>
      </c>
      <c r="M19" s="6">
        <f t="shared" si="3"/>
        <v>0</v>
      </c>
      <c r="N19" s="6">
        <f t="shared" si="4"/>
        <v>0</v>
      </c>
      <c r="O19" s="6">
        <f t="shared" si="5"/>
        <v>0</v>
      </c>
      <c r="P19" s="6">
        <f t="shared" si="24"/>
        <v>0</v>
      </c>
      <c r="Q19" s="8">
        <f t="shared" si="6"/>
        <v>0</v>
      </c>
      <c r="R19" s="8">
        <f t="shared" si="25"/>
        <v>0</v>
      </c>
      <c r="S19" s="8" t="e">
        <f t="shared" si="7"/>
        <v>#DIV/0!</v>
      </c>
      <c r="T19" s="8" t="e">
        <f t="shared" si="8"/>
        <v>#DIV/0!</v>
      </c>
      <c r="U19" s="8">
        <f t="shared" si="9"/>
        <v>0</v>
      </c>
      <c r="V19" s="8" t="e">
        <f t="shared" si="10"/>
        <v>#DIV/0!</v>
      </c>
      <c r="W19" s="8" t="e">
        <f t="shared" si="26"/>
        <v>#DIV/0!</v>
      </c>
      <c r="X19" s="8" t="e">
        <f t="shared" si="11"/>
        <v>#VALUE!</v>
      </c>
      <c r="Y19" s="8" t="e">
        <f t="shared" si="12"/>
        <v>#VALUE!</v>
      </c>
      <c r="Z19" s="7">
        <f t="shared" si="13"/>
        <v>0</v>
      </c>
      <c r="AA19" s="7">
        <f t="shared" si="14"/>
        <v>0</v>
      </c>
      <c r="AB19" s="7">
        <f t="shared" si="27"/>
        <v>0</v>
      </c>
      <c r="AC19" s="7">
        <f t="shared" si="15"/>
        <v>0</v>
      </c>
      <c r="AD19" s="7">
        <f t="shared" si="28"/>
        <v>0</v>
      </c>
      <c r="AE19" s="7">
        <f t="shared" si="16"/>
        <v>0</v>
      </c>
      <c r="AF19" s="7">
        <f t="shared" si="29"/>
        <v>0</v>
      </c>
      <c r="AG19" s="7" t="e">
        <f t="shared" si="17"/>
        <v>#VALUE!</v>
      </c>
      <c r="AH19" s="7" t="e">
        <f t="shared" si="30"/>
        <v>#VALUE!</v>
      </c>
      <c r="AK19" s="6">
        <f t="shared" si="18"/>
        <v>0</v>
      </c>
      <c r="AL19" s="6">
        <f t="shared" si="19"/>
        <v>0</v>
      </c>
      <c r="AM19" s="6">
        <f t="shared" si="20"/>
        <v>0</v>
      </c>
      <c r="AN19" s="6" t="e">
        <f t="shared" si="21"/>
        <v>#VALUE!</v>
      </c>
      <c r="AO19" s="6" t="e">
        <f t="shared" si="31"/>
        <v>#VALUE!</v>
      </c>
      <c r="AP19" s="6" t="e">
        <f t="shared" si="22"/>
        <v>#VALUE!</v>
      </c>
      <c r="AQ19" s="6">
        <f t="shared" si="32"/>
        <v>0</v>
      </c>
      <c r="AT19" s="5" t="str">
        <f>IF(ISBLANK(Calculator!$H$35),"",IF(H19&lt;=100,F19,""))</f>
        <v/>
      </c>
      <c r="AU19" s="5" t="str">
        <f>IF(ISBLANK(Calculator!$H$35),"",IF(H19&lt;=100,H19,""))</f>
        <v/>
      </c>
      <c r="AV19" s="6" t="str">
        <f>IF(ISBLANK(Calculator!$H$35),"",IF(H19&lt;=100,IF($C$28&lt;=$C$8,I19,NA()),""))</f>
        <v/>
      </c>
      <c r="AW19" s="6" t="str">
        <f>IF(ISBLANK(Calculator!$H$35),"",IF(H19&lt;=100,IF($C$28&lt;=$C$8,AL19,NA()),""))</f>
        <v/>
      </c>
      <c r="AX19" s="6" t="str">
        <f>IF(ISBLANK(Calculator!$H$35),"",IF(H19&lt;=100,IF($C$28&lt;=$C$8,AM19,NA()),""))</f>
        <v/>
      </c>
      <c r="AY19" s="6" t="str">
        <f>IF(ISBLANK(Calculator!$H$35),"",IF(H19&lt;=100,IF($C$28&lt;=$C$8,AK19,NA()),""))</f>
        <v/>
      </c>
      <c r="AZ19" s="6" t="str">
        <f>IF(ISBLANK(Calculator!$H$35),"",IF(H19&lt;=100,IF($C$28&lt;=$C$8,AN19,NA()),""))</f>
        <v/>
      </c>
      <c r="BA19" s="39" t="str">
        <f>IF(ISBLANK(Calculator!$H$35),"",IF(H19&lt;=100,IF($C$28&lt;=$C$8,AZ19/AV19,NA()),""))</f>
        <v/>
      </c>
      <c r="BC19" s="25" t="e">
        <f>IF(ISBLANK(Calculator!$H$35),NA(),IF(H19&lt;=100,F19,NA()))</f>
        <v>#N/A</v>
      </c>
      <c r="BD19" s="5">
        <f>IF(ISBLANK(Calculator!$H$35),H19,IF(H19&lt;=100,H19,NA()))</f>
        <v>75</v>
      </c>
      <c r="BE19" s="6" t="e">
        <f>IF(ISBLANK(Calculator!$H$35),NA(),IF(H19&lt;=100,IF($C$28&lt;=$C$8,I19,"Error"),NA()))</f>
        <v>#N/A</v>
      </c>
      <c r="BF19" s="6" t="e">
        <f>IF(ISBLANK(Calculator!$H$35),NA(),IF(H19&lt;=100,IF($C$28&lt;=$C$8,AQ19,"Error"),NA()))</f>
        <v>#N/A</v>
      </c>
      <c r="BG19" s="6" t="e">
        <f>IF(ISBLANK(Calculator!$H$35),NA(),IF(H19&lt;=100,IF($C$28&lt;=$C$8,AN19,"Error"),NA()))</f>
        <v>#N/A</v>
      </c>
      <c r="BH19" s="6" t="e">
        <f>IF(ISBLANK(Calculator!$H$35),NA(),IF(H19&lt;=100,IF($C$28&lt;=$C$8,I19,"Error"),NA()))</f>
        <v>#N/A</v>
      </c>
      <c r="BI19" s="6" t="e">
        <f>IF(ISBLANK(Calculator!$H$35),NA(),IF(H19&lt;=100,IF($C$28&lt;=$C$8,AO19,"Error"),NA()))</f>
        <v>#N/A</v>
      </c>
      <c r="BJ19" s="26" t="e">
        <f>IF(ISBLANK(Calculator!$H$35),NA(),IF(H19&lt;=100,IF($C$28&lt;=$C$8,AP19,"Error"),NA()))</f>
        <v>#N/A</v>
      </c>
      <c r="BK19" s="6">
        <f t="shared" si="34"/>
        <v>1500000</v>
      </c>
    </row>
    <row r="20" spans="2:63" x14ac:dyDescent="0.25">
      <c r="C20" s="69"/>
      <c r="E20" s="11"/>
      <c r="F20" s="5">
        <v>16</v>
      </c>
      <c r="G20" s="5">
        <f t="shared" si="0"/>
        <v>16</v>
      </c>
      <c r="H20" s="5">
        <f t="shared" si="35"/>
        <v>76</v>
      </c>
      <c r="I20" s="6" t="e">
        <f t="shared" si="33"/>
        <v>#VALUE!</v>
      </c>
      <c r="J20" s="6">
        <f t="shared" si="23"/>
        <v>0</v>
      </c>
      <c r="K20" s="6">
        <f t="shared" si="1"/>
        <v>0</v>
      </c>
      <c r="L20" s="6">
        <f t="shared" si="2"/>
        <v>0</v>
      </c>
      <c r="M20" s="6">
        <f t="shared" si="3"/>
        <v>0</v>
      </c>
      <c r="N20" s="6">
        <f t="shared" si="4"/>
        <v>0</v>
      </c>
      <c r="O20" s="6">
        <f t="shared" si="5"/>
        <v>0</v>
      </c>
      <c r="P20" s="6">
        <f t="shared" si="24"/>
        <v>0</v>
      </c>
      <c r="Q20" s="8">
        <f t="shared" si="6"/>
        <v>0</v>
      </c>
      <c r="R20" s="8">
        <f t="shared" si="25"/>
        <v>0</v>
      </c>
      <c r="S20" s="8" t="e">
        <f t="shared" si="7"/>
        <v>#DIV/0!</v>
      </c>
      <c r="T20" s="8" t="e">
        <f t="shared" si="8"/>
        <v>#DIV/0!</v>
      </c>
      <c r="U20" s="8">
        <f t="shared" si="9"/>
        <v>0</v>
      </c>
      <c r="V20" s="8" t="e">
        <f t="shared" si="10"/>
        <v>#DIV/0!</v>
      </c>
      <c r="W20" s="8" t="e">
        <f t="shared" si="26"/>
        <v>#DIV/0!</v>
      </c>
      <c r="X20" s="8" t="e">
        <f t="shared" si="11"/>
        <v>#VALUE!</v>
      </c>
      <c r="Y20" s="8" t="e">
        <f t="shared" si="12"/>
        <v>#VALUE!</v>
      </c>
      <c r="Z20" s="7">
        <f t="shared" si="13"/>
        <v>0</v>
      </c>
      <c r="AA20" s="7">
        <f t="shared" si="14"/>
        <v>0</v>
      </c>
      <c r="AB20" s="7">
        <f t="shared" si="27"/>
        <v>0</v>
      </c>
      <c r="AC20" s="7">
        <f t="shared" si="15"/>
        <v>0</v>
      </c>
      <c r="AD20" s="7">
        <f t="shared" si="28"/>
        <v>0</v>
      </c>
      <c r="AE20" s="7">
        <f t="shared" si="16"/>
        <v>0</v>
      </c>
      <c r="AF20" s="7">
        <f t="shared" si="29"/>
        <v>0</v>
      </c>
      <c r="AG20" s="7" t="e">
        <f t="shared" si="17"/>
        <v>#VALUE!</v>
      </c>
      <c r="AH20" s="7" t="e">
        <f t="shared" si="30"/>
        <v>#VALUE!</v>
      </c>
      <c r="AK20" s="6">
        <f t="shared" si="18"/>
        <v>0</v>
      </c>
      <c r="AL20" s="6">
        <f t="shared" si="19"/>
        <v>0</v>
      </c>
      <c r="AM20" s="6">
        <f t="shared" si="20"/>
        <v>0</v>
      </c>
      <c r="AN20" s="6" t="e">
        <f t="shared" si="21"/>
        <v>#VALUE!</v>
      </c>
      <c r="AO20" s="6" t="e">
        <f t="shared" si="31"/>
        <v>#VALUE!</v>
      </c>
      <c r="AP20" s="6" t="e">
        <f t="shared" si="22"/>
        <v>#VALUE!</v>
      </c>
      <c r="AQ20" s="6">
        <f t="shared" si="32"/>
        <v>0</v>
      </c>
      <c r="AT20" s="5" t="str">
        <f>IF(ISBLANK(Calculator!$H$35),"",IF(H20&lt;=100,F20,""))</f>
        <v/>
      </c>
      <c r="AU20" s="5" t="str">
        <f>IF(ISBLANK(Calculator!$H$35),"",IF(H20&lt;=100,H20,""))</f>
        <v/>
      </c>
      <c r="AV20" s="6" t="str">
        <f>IF(ISBLANK(Calculator!$H$35),"",IF(H20&lt;=100,IF($C$28&lt;=$C$8,I20,NA()),""))</f>
        <v/>
      </c>
      <c r="AW20" s="6" t="str">
        <f>IF(ISBLANK(Calculator!$H$35),"",IF(H20&lt;=100,IF($C$28&lt;=$C$8,AL20,NA()),""))</f>
        <v/>
      </c>
      <c r="AX20" s="6" t="str">
        <f>IF(ISBLANK(Calculator!$H$35),"",IF(H20&lt;=100,IF($C$28&lt;=$C$8,AM20,NA()),""))</f>
        <v/>
      </c>
      <c r="AY20" s="6" t="str">
        <f>IF(ISBLANK(Calculator!$H$35),"",IF(H20&lt;=100,IF($C$28&lt;=$C$8,AK20,NA()),""))</f>
        <v/>
      </c>
      <c r="AZ20" s="6" t="str">
        <f>IF(ISBLANK(Calculator!$H$35),"",IF(H20&lt;=100,IF($C$28&lt;=$C$8,AN20,NA()),""))</f>
        <v/>
      </c>
      <c r="BA20" s="39" t="str">
        <f>IF(ISBLANK(Calculator!$H$35),"",IF(H20&lt;=100,IF($C$28&lt;=$C$8,AZ20/AV20,NA()),""))</f>
        <v/>
      </c>
      <c r="BC20" s="25" t="e">
        <f>IF(ISBLANK(Calculator!$H$35),NA(),IF(H20&lt;=100,F20,NA()))</f>
        <v>#N/A</v>
      </c>
      <c r="BD20" s="5">
        <f>IF(ISBLANK(Calculator!$H$35),H20,IF(H20&lt;=100,H20,NA()))</f>
        <v>76</v>
      </c>
      <c r="BE20" s="6" t="e">
        <f>IF(ISBLANK(Calculator!$H$35),NA(),IF(H20&lt;=100,IF($C$28&lt;=$C$8,I20,"Error"),NA()))</f>
        <v>#N/A</v>
      </c>
      <c r="BF20" s="6" t="e">
        <f>IF(ISBLANK(Calculator!$H$35),NA(),IF(H20&lt;=100,IF($C$28&lt;=$C$8,AQ20,"Error"),NA()))</f>
        <v>#N/A</v>
      </c>
      <c r="BG20" s="6" t="e">
        <f>IF(ISBLANK(Calculator!$H$35),NA(),IF(H20&lt;=100,IF($C$28&lt;=$C$8,AN20,"Error"),NA()))</f>
        <v>#N/A</v>
      </c>
      <c r="BH20" s="6" t="e">
        <f>IF(ISBLANK(Calculator!$H$35),NA(),IF(H20&lt;=100,IF($C$28&lt;=$C$8,I20,"Error"),NA()))</f>
        <v>#N/A</v>
      </c>
      <c r="BI20" s="6" t="e">
        <f>IF(ISBLANK(Calculator!$H$35),NA(),IF(H20&lt;=100,IF($C$28&lt;=$C$8,AO20,"Error"),NA()))</f>
        <v>#N/A</v>
      </c>
      <c r="BJ20" s="26" t="e">
        <f>IF(ISBLANK(Calculator!$H$35),NA(),IF(H20&lt;=100,IF($C$28&lt;=$C$8,AP20,"Error"),NA()))</f>
        <v>#N/A</v>
      </c>
      <c r="BK20" s="6">
        <f t="shared" si="34"/>
        <v>1600000</v>
      </c>
    </row>
    <row r="21" spans="2:63" x14ac:dyDescent="0.25">
      <c r="B21" s="2" t="s">
        <v>70</v>
      </c>
      <c r="C21" s="65"/>
      <c r="E21" s="11"/>
      <c r="F21" s="5">
        <v>17</v>
      </c>
      <c r="G21" s="5">
        <f t="shared" si="0"/>
        <v>17</v>
      </c>
      <c r="H21" s="5">
        <f t="shared" si="35"/>
        <v>77</v>
      </c>
      <c r="I21" s="6" t="e">
        <f t="shared" si="33"/>
        <v>#VALUE!</v>
      </c>
      <c r="J21" s="6">
        <f t="shared" si="23"/>
        <v>0</v>
      </c>
      <c r="K21" s="6">
        <f t="shared" si="1"/>
        <v>0</v>
      </c>
      <c r="L21" s="6">
        <f t="shared" si="2"/>
        <v>0</v>
      </c>
      <c r="M21" s="6">
        <f t="shared" si="3"/>
        <v>0</v>
      </c>
      <c r="N21" s="6">
        <f t="shared" si="4"/>
        <v>0</v>
      </c>
      <c r="O21" s="6">
        <f t="shared" si="5"/>
        <v>0</v>
      </c>
      <c r="P21" s="6">
        <f t="shared" si="24"/>
        <v>0</v>
      </c>
      <c r="Q21" s="8">
        <f t="shared" si="6"/>
        <v>0</v>
      </c>
      <c r="R21" s="8">
        <f t="shared" si="25"/>
        <v>0</v>
      </c>
      <c r="S21" s="8" t="e">
        <f t="shared" si="7"/>
        <v>#DIV/0!</v>
      </c>
      <c r="T21" s="8" t="e">
        <f t="shared" si="8"/>
        <v>#DIV/0!</v>
      </c>
      <c r="U21" s="8">
        <f t="shared" si="9"/>
        <v>0</v>
      </c>
      <c r="V21" s="8" t="e">
        <f t="shared" si="10"/>
        <v>#DIV/0!</v>
      </c>
      <c r="W21" s="8" t="e">
        <f t="shared" si="26"/>
        <v>#DIV/0!</v>
      </c>
      <c r="X21" s="8" t="e">
        <f t="shared" si="11"/>
        <v>#VALUE!</v>
      </c>
      <c r="Y21" s="8" t="e">
        <f t="shared" si="12"/>
        <v>#VALUE!</v>
      </c>
      <c r="Z21" s="7">
        <f t="shared" si="13"/>
        <v>0</v>
      </c>
      <c r="AA21" s="7">
        <f t="shared" si="14"/>
        <v>0</v>
      </c>
      <c r="AB21" s="7">
        <f t="shared" si="27"/>
        <v>0</v>
      </c>
      <c r="AC21" s="7">
        <f t="shared" si="15"/>
        <v>0</v>
      </c>
      <c r="AD21" s="7">
        <f t="shared" si="28"/>
        <v>0</v>
      </c>
      <c r="AE21" s="7">
        <f t="shared" si="16"/>
        <v>0</v>
      </c>
      <c r="AF21" s="7">
        <f t="shared" si="29"/>
        <v>0</v>
      </c>
      <c r="AG21" s="7" t="e">
        <f t="shared" si="17"/>
        <v>#VALUE!</v>
      </c>
      <c r="AH21" s="7" t="e">
        <f t="shared" si="30"/>
        <v>#VALUE!</v>
      </c>
      <c r="AK21" s="6">
        <f t="shared" si="18"/>
        <v>0</v>
      </c>
      <c r="AL21" s="6">
        <f t="shared" si="19"/>
        <v>0</v>
      </c>
      <c r="AM21" s="6">
        <f t="shared" si="20"/>
        <v>0</v>
      </c>
      <c r="AN21" s="6" t="e">
        <f t="shared" si="21"/>
        <v>#VALUE!</v>
      </c>
      <c r="AO21" s="6" t="e">
        <f t="shared" si="31"/>
        <v>#VALUE!</v>
      </c>
      <c r="AP21" s="6" t="e">
        <f t="shared" si="22"/>
        <v>#VALUE!</v>
      </c>
      <c r="AQ21" s="6">
        <f t="shared" si="32"/>
        <v>0</v>
      </c>
      <c r="AT21" s="5" t="str">
        <f>IF(ISBLANK(Calculator!$H$35),"",IF(H21&lt;=100,F21,""))</f>
        <v/>
      </c>
      <c r="AU21" s="5" t="str">
        <f>IF(ISBLANK(Calculator!$H$35),"",IF(H21&lt;=100,H21,""))</f>
        <v/>
      </c>
      <c r="AV21" s="6" t="str">
        <f>IF(ISBLANK(Calculator!$H$35),"",IF(H21&lt;=100,IF($C$28&lt;=$C$8,I21,NA()),""))</f>
        <v/>
      </c>
      <c r="AW21" s="6" t="str">
        <f>IF(ISBLANK(Calculator!$H$35),"",IF(H21&lt;=100,IF($C$28&lt;=$C$8,AL21,NA()),""))</f>
        <v/>
      </c>
      <c r="AX21" s="6" t="str">
        <f>IF(ISBLANK(Calculator!$H$35),"",IF(H21&lt;=100,IF($C$28&lt;=$C$8,AM21,NA()),""))</f>
        <v/>
      </c>
      <c r="AY21" s="6" t="str">
        <f>IF(ISBLANK(Calculator!$H$35),"",IF(H21&lt;=100,IF($C$28&lt;=$C$8,AK21,NA()),""))</f>
        <v/>
      </c>
      <c r="AZ21" s="6" t="str">
        <f>IF(ISBLANK(Calculator!$H$35),"",IF(H21&lt;=100,IF($C$28&lt;=$C$8,AN21,NA()),""))</f>
        <v/>
      </c>
      <c r="BA21" s="39" t="str">
        <f>IF(ISBLANK(Calculator!$H$35),"",IF(H21&lt;=100,IF($C$28&lt;=$C$8,AZ21/AV21,NA()),""))</f>
        <v/>
      </c>
      <c r="BC21" s="25" t="e">
        <f>IF(ISBLANK(Calculator!$H$35),NA(),IF(H21&lt;=100,F21,NA()))</f>
        <v>#N/A</v>
      </c>
      <c r="BD21" s="5">
        <f>IF(ISBLANK(Calculator!$H$35),H21,IF(H21&lt;=100,H21,NA()))</f>
        <v>77</v>
      </c>
      <c r="BE21" s="6" t="e">
        <f>IF(ISBLANK(Calculator!$H$35),NA(),IF(H21&lt;=100,IF($C$28&lt;=$C$8,I21,"Error"),NA()))</f>
        <v>#N/A</v>
      </c>
      <c r="BF21" s="6" t="e">
        <f>IF(ISBLANK(Calculator!$H$35),NA(),IF(H21&lt;=100,IF($C$28&lt;=$C$8,AQ21,"Error"),NA()))</f>
        <v>#N/A</v>
      </c>
      <c r="BG21" s="6" t="e">
        <f>IF(ISBLANK(Calculator!$H$35),NA(),IF(H21&lt;=100,IF($C$28&lt;=$C$8,AN21,"Error"),NA()))</f>
        <v>#N/A</v>
      </c>
      <c r="BH21" s="6" t="e">
        <f>IF(ISBLANK(Calculator!$H$35),NA(),IF(H21&lt;=100,IF($C$28&lt;=$C$8,I21,"Error"),NA()))</f>
        <v>#N/A</v>
      </c>
      <c r="BI21" s="6" t="e">
        <f>IF(ISBLANK(Calculator!$H$35),NA(),IF(H21&lt;=100,IF($C$28&lt;=$C$8,AO21,"Error"),NA()))</f>
        <v>#N/A</v>
      </c>
      <c r="BJ21" s="26" t="e">
        <f>IF(ISBLANK(Calculator!$H$35),NA(),IF(H21&lt;=100,IF($C$28&lt;=$C$8,AP21,"Error"),NA()))</f>
        <v>#N/A</v>
      </c>
      <c r="BK21" s="6">
        <f t="shared" si="34"/>
        <v>1700000</v>
      </c>
    </row>
    <row r="22" spans="2:63" x14ac:dyDescent="0.25">
      <c r="B22" s="4" t="s">
        <v>7</v>
      </c>
      <c r="C22" s="62">
        <f>Calculator!$H$26</f>
        <v>0</v>
      </c>
      <c r="E22" s="11"/>
      <c r="F22" s="5">
        <v>18</v>
      </c>
      <c r="G22" s="5">
        <f t="shared" si="0"/>
        <v>18</v>
      </c>
      <c r="H22" s="5">
        <f t="shared" si="35"/>
        <v>78</v>
      </c>
      <c r="I22" s="6" t="e">
        <f t="shared" si="33"/>
        <v>#VALUE!</v>
      </c>
      <c r="J22" s="6">
        <f t="shared" si="23"/>
        <v>0</v>
      </c>
      <c r="K22" s="6">
        <f t="shared" si="1"/>
        <v>0</v>
      </c>
      <c r="L22" s="6">
        <f t="shared" si="2"/>
        <v>0</v>
      </c>
      <c r="M22" s="6">
        <f t="shared" si="3"/>
        <v>0</v>
      </c>
      <c r="N22" s="6">
        <f t="shared" si="4"/>
        <v>0</v>
      </c>
      <c r="O22" s="6">
        <f t="shared" si="5"/>
        <v>0</v>
      </c>
      <c r="P22" s="6">
        <f t="shared" si="24"/>
        <v>0</v>
      </c>
      <c r="Q22" s="8">
        <f t="shared" si="6"/>
        <v>0</v>
      </c>
      <c r="R22" s="8">
        <f t="shared" si="25"/>
        <v>0</v>
      </c>
      <c r="S22" s="8" t="e">
        <f t="shared" si="7"/>
        <v>#DIV/0!</v>
      </c>
      <c r="T22" s="8" t="e">
        <f t="shared" si="8"/>
        <v>#DIV/0!</v>
      </c>
      <c r="U22" s="8">
        <f t="shared" si="9"/>
        <v>0</v>
      </c>
      <c r="V22" s="8" t="e">
        <f t="shared" si="10"/>
        <v>#DIV/0!</v>
      </c>
      <c r="W22" s="8" t="e">
        <f t="shared" si="26"/>
        <v>#DIV/0!</v>
      </c>
      <c r="X22" s="8" t="e">
        <f t="shared" si="11"/>
        <v>#VALUE!</v>
      </c>
      <c r="Y22" s="8" t="e">
        <f t="shared" si="12"/>
        <v>#VALUE!</v>
      </c>
      <c r="Z22" s="7">
        <f t="shared" si="13"/>
        <v>0</v>
      </c>
      <c r="AA22" s="7">
        <f t="shared" si="14"/>
        <v>0</v>
      </c>
      <c r="AB22" s="7">
        <f t="shared" si="27"/>
        <v>0</v>
      </c>
      <c r="AC22" s="7">
        <f t="shared" si="15"/>
        <v>0</v>
      </c>
      <c r="AD22" s="7">
        <f t="shared" si="28"/>
        <v>0</v>
      </c>
      <c r="AE22" s="7">
        <f t="shared" si="16"/>
        <v>0</v>
      </c>
      <c r="AF22" s="7">
        <f t="shared" si="29"/>
        <v>0</v>
      </c>
      <c r="AG22" s="7" t="e">
        <f t="shared" si="17"/>
        <v>#VALUE!</v>
      </c>
      <c r="AH22" s="7" t="e">
        <f t="shared" si="30"/>
        <v>#VALUE!</v>
      </c>
      <c r="AK22" s="6">
        <f t="shared" si="18"/>
        <v>0</v>
      </c>
      <c r="AL22" s="6">
        <f t="shared" si="19"/>
        <v>0</v>
      </c>
      <c r="AM22" s="6">
        <f t="shared" si="20"/>
        <v>0</v>
      </c>
      <c r="AN22" s="6" t="e">
        <f t="shared" si="21"/>
        <v>#VALUE!</v>
      </c>
      <c r="AO22" s="6" t="e">
        <f t="shared" si="31"/>
        <v>#VALUE!</v>
      </c>
      <c r="AP22" s="6" t="e">
        <f t="shared" si="22"/>
        <v>#VALUE!</v>
      </c>
      <c r="AQ22" s="6">
        <f t="shared" si="32"/>
        <v>0</v>
      </c>
      <c r="AT22" s="5" t="str">
        <f>IF(ISBLANK(Calculator!$H$35),"",IF(H22&lt;=100,F22,""))</f>
        <v/>
      </c>
      <c r="AU22" s="5" t="str">
        <f>IF(ISBLANK(Calculator!$H$35),"",IF(H22&lt;=100,H22,""))</f>
        <v/>
      </c>
      <c r="AV22" s="6" t="str">
        <f>IF(ISBLANK(Calculator!$H$35),"",IF(H22&lt;=100,IF($C$28&lt;=$C$8,I22,NA()),""))</f>
        <v/>
      </c>
      <c r="AW22" s="6" t="str">
        <f>IF(ISBLANK(Calculator!$H$35),"",IF(H22&lt;=100,IF($C$28&lt;=$C$8,AL22,NA()),""))</f>
        <v/>
      </c>
      <c r="AX22" s="6" t="str">
        <f>IF(ISBLANK(Calculator!$H$35),"",IF(H22&lt;=100,IF($C$28&lt;=$C$8,AM22,NA()),""))</f>
        <v/>
      </c>
      <c r="AY22" s="6" t="str">
        <f>IF(ISBLANK(Calculator!$H$35),"",IF(H22&lt;=100,IF($C$28&lt;=$C$8,AK22,NA()),""))</f>
        <v/>
      </c>
      <c r="AZ22" s="6" t="str">
        <f>IF(ISBLANK(Calculator!$H$35),"",IF(H22&lt;=100,IF($C$28&lt;=$C$8,AN22,NA()),""))</f>
        <v/>
      </c>
      <c r="BA22" s="39" t="str">
        <f>IF(ISBLANK(Calculator!$H$35),"",IF(H22&lt;=100,IF($C$28&lt;=$C$8,AZ22/AV22,NA()),""))</f>
        <v/>
      </c>
      <c r="BC22" s="25" t="e">
        <f>IF(ISBLANK(Calculator!$H$35),NA(),IF(H22&lt;=100,F22,NA()))</f>
        <v>#N/A</v>
      </c>
      <c r="BD22" s="5">
        <f>IF(ISBLANK(Calculator!$H$35),H22,IF(H22&lt;=100,H22,NA()))</f>
        <v>78</v>
      </c>
      <c r="BE22" s="6" t="e">
        <f>IF(ISBLANK(Calculator!$H$35),NA(),IF(H22&lt;=100,IF($C$28&lt;=$C$8,I22,"Error"),NA()))</f>
        <v>#N/A</v>
      </c>
      <c r="BF22" s="6" t="e">
        <f>IF(ISBLANK(Calculator!$H$35),NA(),IF(H22&lt;=100,IF($C$28&lt;=$C$8,AQ22,"Error"),NA()))</f>
        <v>#N/A</v>
      </c>
      <c r="BG22" s="6" t="e">
        <f>IF(ISBLANK(Calculator!$H$35),NA(),IF(H22&lt;=100,IF($C$28&lt;=$C$8,AN22,"Error"),NA()))</f>
        <v>#N/A</v>
      </c>
      <c r="BH22" s="6" t="e">
        <f>IF(ISBLANK(Calculator!$H$35),NA(),IF(H22&lt;=100,IF($C$28&lt;=$C$8,I22,"Error"),NA()))</f>
        <v>#N/A</v>
      </c>
      <c r="BI22" s="6" t="e">
        <f>IF(ISBLANK(Calculator!$H$35),NA(),IF(H22&lt;=100,IF($C$28&lt;=$C$8,AO22,"Error"),NA()))</f>
        <v>#N/A</v>
      </c>
      <c r="BJ22" s="26" t="e">
        <f>IF(ISBLANK(Calculator!$H$35),NA(),IF(H22&lt;=100,IF($C$28&lt;=$C$8,AP22,"Error"),NA()))</f>
        <v>#N/A</v>
      </c>
      <c r="BK22" s="6">
        <f t="shared" si="34"/>
        <v>1800000</v>
      </c>
    </row>
    <row r="23" spans="2:63" x14ac:dyDescent="0.25">
      <c r="B23" s="4" t="s">
        <v>13</v>
      </c>
      <c r="C23" s="72">
        <f>Calculator!$H$27</f>
        <v>0</v>
      </c>
      <c r="E23" s="11"/>
      <c r="F23" s="5">
        <v>19</v>
      </c>
      <c r="G23" s="5">
        <f t="shared" si="0"/>
        <v>19</v>
      </c>
      <c r="H23" s="5">
        <f t="shared" si="35"/>
        <v>79</v>
      </c>
      <c r="I23" s="6" t="e">
        <f t="shared" si="33"/>
        <v>#VALUE!</v>
      </c>
      <c r="J23" s="6">
        <f t="shared" si="23"/>
        <v>0</v>
      </c>
      <c r="K23" s="6">
        <f t="shared" si="1"/>
        <v>0</v>
      </c>
      <c r="L23" s="6">
        <f t="shared" si="2"/>
        <v>0</v>
      </c>
      <c r="M23" s="6">
        <f t="shared" si="3"/>
        <v>0</v>
      </c>
      <c r="N23" s="6">
        <f t="shared" si="4"/>
        <v>0</v>
      </c>
      <c r="O23" s="6">
        <f t="shared" si="5"/>
        <v>0</v>
      </c>
      <c r="P23" s="6">
        <f t="shared" si="24"/>
        <v>0</v>
      </c>
      <c r="Q23" s="8">
        <f t="shared" si="6"/>
        <v>0</v>
      </c>
      <c r="R23" s="8">
        <f t="shared" si="25"/>
        <v>0</v>
      </c>
      <c r="S23" s="8" t="e">
        <f t="shared" si="7"/>
        <v>#DIV/0!</v>
      </c>
      <c r="T23" s="8" t="e">
        <f t="shared" si="8"/>
        <v>#DIV/0!</v>
      </c>
      <c r="U23" s="8">
        <f t="shared" si="9"/>
        <v>0</v>
      </c>
      <c r="V23" s="8" t="e">
        <f t="shared" si="10"/>
        <v>#DIV/0!</v>
      </c>
      <c r="W23" s="8" t="e">
        <f t="shared" si="26"/>
        <v>#DIV/0!</v>
      </c>
      <c r="X23" s="8" t="e">
        <f t="shared" si="11"/>
        <v>#VALUE!</v>
      </c>
      <c r="Y23" s="8" t="e">
        <f t="shared" si="12"/>
        <v>#VALUE!</v>
      </c>
      <c r="Z23" s="7">
        <f t="shared" si="13"/>
        <v>0</v>
      </c>
      <c r="AA23" s="7">
        <f t="shared" si="14"/>
        <v>0</v>
      </c>
      <c r="AB23" s="7">
        <f t="shared" si="27"/>
        <v>0</v>
      </c>
      <c r="AC23" s="7">
        <f t="shared" si="15"/>
        <v>0</v>
      </c>
      <c r="AD23" s="7">
        <f t="shared" si="28"/>
        <v>0</v>
      </c>
      <c r="AE23" s="7">
        <f t="shared" si="16"/>
        <v>0</v>
      </c>
      <c r="AF23" s="7">
        <f t="shared" si="29"/>
        <v>0</v>
      </c>
      <c r="AG23" s="7" t="e">
        <f t="shared" si="17"/>
        <v>#VALUE!</v>
      </c>
      <c r="AH23" s="7" t="e">
        <f t="shared" si="30"/>
        <v>#VALUE!</v>
      </c>
      <c r="AK23" s="6">
        <f t="shared" si="18"/>
        <v>0</v>
      </c>
      <c r="AL23" s="6">
        <f t="shared" si="19"/>
        <v>0</v>
      </c>
      <c r="AM23" s="6">
        <f t="shared" si="20"/>
        <v>0</v>
      </c>
      <c r="AN23" s="6" t="e">
        <f t="shared" si="21"/>
        <v>#VALUE!</v>
      </c>
      <c r="AO23" s="6" t="e">
        <f t="shared" si="31"/>
        <v>#VALUE!</v>
      </c>
      <c r="AP23" s="6" t="e">
        <f t="shared" si="22"/>
        <v>#VALUE!</v>
      </c>
      <c r="AQ23" s="6">
        <f t="shared" si="32"/>
        <v>0</v>
      </c>
      <c r="AT23" s="5" t="str">
        <f>IF(ISBLANK(Calculator!$H$35),"",IF(H23&lt;=100,F23,""))</f>
        <v/>
      </c>
      <c r="AU23" s="5" t="str">
        <f>IF(ISBLANK(Calculator!$H$35),"",IF(H23&lt;=100,H23,""))</f>
        <v/>
      </c>
      <c r="AV23" s="6" t="str">
        <f>IF(ISBLANK(Calculator!$H$35),"",IF(H23&lt;=100,IF($C$28&lt;=$C$8,I23,NA()),""))</f>
        <v/>
      </c>
      <c r="AW23" s="6" t="str">
        <f>IF(ISBLANK(Calculator!$H$35),"",IF(H23&lt;=100,IF($C$28&lt;=$C$8,AL23,NA()),""))</f>
        <v/>
      </c>
      <c r="AX23" s="6" t="str">
        <f>IF(ISBLANK(Calculator!$H$35),"",IF(H23&lt;=100,IF($C$28&lt;=$C$8,AM23,NA()),""))</f>
        <v/>
      </c>
      <c r="AY23" s="6" t="str">
        <f>IF(ISBLANK(Calculator!$H$35),"",IF(H23&lt;=100,IF($C$28&lt;=$C$8,AK23,NA()),""))</f>
        <v/>
      </c>
      <c r="AZ23" s="6" t="str">
        <f>IF(ISBLANK(Calculator!$H$35),"",IF(H23&lt;=100,IF($C$28&lt;=$C$8,AN23,NA()),""))</f>
        <v/>
      </c>
      <c r="BA23" s="39" t="str">
        <f>IF(ISBLANK(Calculator!$H$35),"",IF(H23&lt;=100,IF($C$28&lt;=$C$8,AZ23/AV23,NA()),""))</f>
        <v/>
      </c>
      <c r="BC23" s="25" t="e">
        <f>IF(ISBLANK(Calculator!$H$35),NA(),IF(H23&lt;=100,F23,NA()))</f>
        <v>#N/A</v>
      </c>
      <c r="BD23" s="5">
        <f>IF(ISBLANK(Calculator!$H$35),H23,IF(H23&lt;=100,H23,NA()))</f>
        <v>79</v>
      </c>
      <c r="BE23" s="6" t="e">
        <f>IF(ISBLANK(Calculator!$H$35),NA(),IF(H23&lt;=100,IF($C$28&lt;=$C$8,I23,"Error"),NA()))</f>
        <v>#N/A</v>
      </c>
      <c r="BF23" s="6" t="e">
        <f>IF(ISBLANK(Calculator!$H$35),NA(),IF(H23&lt;=100,IF($C$28&lt;=$C$8,AQ23,"Error"),NA()))</f>
        <v>#N/A</v>
      </c>
      <c r="BG23" s="6" t="e">
        <f>IF(ISBLANK(Calculator!$H$35),NA(),IF(H23&lt;=100,IF($C$28&lt;=$C$8,AN23,"Error"),NA()))</f>
        <v>#N/A</v>
      </c>
      <c r="BH23" s="6" t="e">
        <f>IF(ISBLANK(Calculator!$H$35),NA(),IF(H23&lt;=100,IF($C$28&lt;=$C$8,I23,"Error"),NA()))</f>
        <v>#N/A</v>
      </c>
      <c r="BI23" s="6" t="e">
        <f>IF(ISBLANK(Calculator!$H$35),NA(),IF(H23&lt;=100,IF($C$28&lt;=$C$8,AO23,"Error"),NA()))</f>
        <v>#N/A</v>
      </c>
      <c r="BJ23" s="26" t="e">
        <f>IF(ISBLANK(Calculator!$H$35),NA(),IF(H23&lt;=100,IF($C$28&lt;=$C$8,AP23,"Error"),NA()))</f>
        <v>#N/A</v>
      </c>
      <c r="BK23" s="6">
        <f t="shared" si="34"/>
        <v>1900000</v>
      </c>
    </row>
    <row r="24" spans="2:63" x14ac:dyDescent="0.25">
      <c r="B24" s="5" t="s">
        <v>71</v>
      </c>
      <c r="C24" s="73">
        <f>IF($C$23="Monthly",12,1)</f>
        <v>1</v>
      </c>
      <c r="E24" s="11"/>
      <c r="F24" s="5">
        <v>20</v>
      </c>
      <c r="G24" s="5">
        <f t="shared" si="0"/>
        <v>20</v>
      </c>
      <c r="H24" s="5">
        <f t="shared" si="35"/>
        <v>80</v>
      </c>
      <c r="I24" s="6" t="e">
        <f t="shared" si="33"/>
        <v>#VALUE!</v>
      </c>
      <c r="J24" s="6">
        <f t="shared" si="23"/>
        <v>0</v>
      </c>
      <c r="K24" s="6">
        <f t="shared" si="1"/>
        <v>0</v>
      </c>
      <c r="L24" s="6">
        <f t="shared" si="2"/>
        <v>0</v>
      </c>
      <c r="M24" s="6">
        <f t="shared" si="3"/>
        <v>0</v>
      </c>
      <c r="N24" s="6">
        <f t="shared" si="4"/>
        <v>0</v>
      </c>
      <c r="O24" s="6">
        <f t="shared" si="5"/>
        <v>0</v>
      </c>
      <c r="P24" s="6">
        <f t="shared" si="24"/>
        <v>0</v>
      </c>
      <c r="Q24" s="8">
        <f t="shared" si="6"/>
        <v>0</v>
      </c>
      <c r="R24" s="8">
        <f t="shared" si="25"/>
        <v>0</v>
      </c>
      <c r="S24" s="8" t="e">
        <f t="shared" si="7"/>
        <v>#DIV/0!</v>
      </c>
      <c r="T24" s="8" t="e">
        <f t="shared" si="8"/>
        <v>#DIV/0!</v>
      </c>
      <c r="U24" s="8">
        <f t="shared" si="9"/>
        <v>0</v>
      </c>
      <c r="V24" s="8" t="e">
        <f t="shared" si="10"/>
        <v>#DIV/0!</v>
      </c>
      <c r="W24" s="8" t="e">
        <f t="shared" si="26"/>
        <v>#DIV/0!</v>
      </c>
      <c r="X24" s="8" t="e">
        <f t="shared" si="11"/>
        <v>#VALUE!</v>
      </c>
      <c r="Y24" s="8" t="e">
        <f t="shared" si="12"/>
        <v>#VALUE!</v>
      </c>
      <c r="Z24" s="7">
        <f t="shared" si="13"/>
        <v>0</v>
      </c>
      <c r="AA24" s="7">
        <f t="shared" si="14"/>
        <v>0</v>
      </c>
      <c r="AB24" s="7">
        <f t="shared" si="27"/>
        <v>0</v>
      </c>
      <c r="AC24" s="7">
        <f t="shared" si="15"/>
        <v>0</v>
      </c>
      <c r="AD24" s="7">
        <f t="shared" si="28"/>
        <v>0</v>
      </c>
      <c r="AE24" s="7">
        <f t="shared" si="16"/>
        <v>0</v>
      </c>
      <c r="AF24" s="7">
        <f t="shared" si="29"/>
        <v>0</v>
      </c>
      <c r="AG24" s="7" t="e">
        <f t="shared" si="17"/>
        <v>#VALUE!</v>
      </c>
      <c r="AH24" s="7" t="e">
        <f t="shared" si="30"/>
        <v>#VALUE!</v>
      </c>
      <c r="AK24" s="6">
        <f t="shared" si="18"/>
        <v>0</v>
      </c>
      <c r="AL24" s="6">
        <f t="shared" si="19"/>
        <v>0</v>
      </c>
      <c r="AM24" s="6">
        <f t="shared" si="20"/>
        <v>0</v>
      </c>
      <c r="AN24" s="6" t="e">
        <f t="shared" si="21"/>
        <v>#VALUE!</v>
      </c>
      <c r="AO24" s="6" t="e">
        <f t="shared" si="31"/>
        <v>#VALUE!</v>
      </c>
      <c r="AP24" s="6" t="e">
        <f t="shared" si="22"/>
        <v>#VALUE!</v>
      </c>
      <c r="AQ24" s="6">
        <f t="shared" si="32"/>
        <v>0</v>
      </c>
      <c r="AT24" s="5" t="str">
        <f>IF(ISBLANK(Calculator!$H$35),"",IF(H24&lt;=100,F24,""))</f>
        <v/>
      </c>
      <c r="AU24" s="5" t="str">
        <f>IF(ISBLANK(Calculator!$H$35),"",IF(H24&lt;=100,H24,""))</f>
        <v/>
      </c>
      <c r="AV24" s="6" t="str">
        <f>IF(ISBLANK(Calculator!$H$35),"",IF(H24&lt;=100,IF($C$28&lt;=$C$8,I24,NA()),""))</f>
        <v/>
      </c>
      <c r="AW24" s="6" t="str">
        <f>IF(ISBLANK(Calculator!$H$35),"",IF(H24&lt;=100,IF($C$28&lt;=$C$8,AL24,NA()),""))</f>
        <v/>
      </c>
      <c r="AX24" s="6" t="str">
        <f>IF(ISBLANK(Calculator!$H$35),"",IF(H24&lt;=100,IF($C$28&lt;=$C$8,AM24,NA()),""))</f>
        <v/>
      </c>
      <c r="AY24" s="6" t="str">
        <f>IF(ISBLANK(Calculator!$H$35),"",IF(H24&lt;=100,IF($C$28&lt;=$C$8,AK24,NA()),""))</f>
        <v/>
      </c>
      <c r="AZ24" s="6" t="str">
        <f>IF(ISBLANK(Calculator!$H$35),"",IF(H24&lt;=100,IF($C$28&lt;=$C$8,AN24,NA()),""))</f>
        <v/>
      </c>
      <c r="BA24" s="39" t="str">
        <f>IF(ISBLANK(Calculator!$H$35),"",IF(H24&lt;=100,IF($C$28&lt;=$C$8,AZ24/AV24,NA()),""))</f>
        <v/>
      </c>
      <c r="BC24" s="25" t="e">
        <f>IF(ISBLANK(Calculator!$H$35),NA(),IF(H24&lt;=100,F24,NA()))</f>
        <v>#N/A</v>
      </c>
      <c r="BD24" s="5">
        <f>IF(ISBLANK(Calculator!$H$35),H24,IF(H24&lt;=100,H24,NA()))</f>
        <v>80</v>
      </c>
      <c r="BE24" s="6" t="e">
        <f>IF(ISBLANK(Calculator!$H$35),NA(),IF(H24&lt;=100,IF($C$28&lt;=$C$8,I24,"Error"),NA()))</f>
        <v>#N/A</v>
      </c>
      <c r="BF24" s="6" t="e">
        <f>IF(ISBLANK(Calculator!$H$35),NA(),IF(H24&lt;=100,IF($C$28&lt;=$C$8,AQ24,"Error"),NA()))</f>
        <v>#N/A</v>
      </c>
      <c r="BG24" s="6" t="e">
        <f>IF(ISBLANK(Calculator!$H$35),NA(),IF(H24&lt;=100,IF($C$28&lt;=$C$8,AN24,"Error"),NA()))</f>
        <v>#N/A</v>
      </c>
      <c r="BH24" s="6" t="e">
        <f>IF(ISBLANK(Calculator!$H$35),NA(),IF(H24&lt;=100,IF($C$28&lt;=$C$8,I24,"Error"),NA()))</f>
        <v>#N/A</v>
      </c>
      <c r="BI24" s="6" t="e">
        <f>IF(ISBLANK(Calculator!$H$35),NA(),IF(H24&lt;=100,IF($C$28&lt;=$C$8,AO24,"Error"),NA()))</f>
        <v>#N/A</v>
      </c>
      <c r="BJ24" s="26" t="e">
        <f>IF(ISBLANK(Calculator!$H$35),NA(),IF(H24&lt;=100,IF($C$28&lt;=$C$8,AP24,"Error"),NA()))</f>
        <v>#N/A</v>
      </c>
      <c r="BK24" s="6">
        <f t="shared" si="34"/>
        <v>2000000</v>
      </c>
    </row>
    <row r="25" spans="2:63" x14ac:dyDescent="0.25">
      <c r="B25" s="4" t="s">
        <v>72</v>
      </c>
      <c r="C25" s="74">
        <f>Calculator!$H$28</f>
        <v>0</v>
      </c>
      <c r="E25" s="11"/>
      <c r="F25" s="5">
        <v>21</v>
      </c>
      <c r="G25" s="5">
        <f t="shared" si="0"/>
        <v>21</v>
      </c>
      <c r="H25" s="5">
        <f t="shared" si="35"/>
        <v>81</v>
      </c>
      <c r="I25" s="6" t="e">
        <f t="shared" si="33"/>
        <v>#VALUE!</v>
      </c>
      <c r="J25" s="6">
        <f t="shared" si="23"/>
        <v>0</v>
      </c>
      <c r="K25" s="6">
        <f t="shared" si="1"/>
        <v>0</v>
      </c>
      <c r="L25" s="6">
        <f t="shared" si="2"/>
        <v>0</v>
      </c>
      <c r="M25" s="6">
        <f t="shared" si="3"/>
        <v>0</v>
      </c>
      <c r="N25" s="6">
        <f t="shared" si="4"/>
        <v>0</v>
      </c>
      <c r="O25" s="6">
        <f t="shared" si="5"/>
        <v>0</v>
      </c>
      <c r="P25" s="6">
        <f t="shared" si="24"/>
        <v>0</v>
      </c>
      <c r="Q25" s="8">
        <f t="shared" si="6"/>
        <v>0</v>
      </c>
      <c r="R25" s="8">
        <f t="shared" si="25"/>
        <v>0</v>
      </c>
      <c r="S25" s="8" t="e">
        <f t="shared" si="7"/>
        <v>#DIV/0!</v>
      </c>
      <c r="T25" s="8" t="e">
        <f t="shared" si="8"/>
        <v>#DIV/0!</v>
      </c>
      <c r="U25" s="8">
        <f t="shared" si="9"/>
        <v>0</v>
      </c>
      <c r="V25" s="8" t="e">
        <f t="shared" si="10"/>
        <v>#DIV/0!</v>
      </c>
      <c r="W25" s="8" t="e">
        <f t="shared" si="26"/>
        <v>#DIV/0!</v>
      </c>
      <c r="X25" s="8" t="e">
        <f t="shared" si="11"/>
        <v>#VALUE!</v>
      </c>
      <c r="Y25" s="8" t="e">
        <f t="shared" si="12"/>
        <v>#VALUE!</v>
      </c>
      <c r="Z25" s="7">
        <f t="shared" si="13"/>
        <v>0</v>
      </c>
      <c r="AA25" s="7">
        <f t="shared" si="14"/>
        <v>0</v>
      </c>
      <c r="AB25" s="7">
        <f t="shared" si="27"/>
        <v>0</v>
      </c>
      <c r="AC25" s="7">
        <f t="shared" si="15"/>
        <v>0</v>
      </c>
      <c r="AD25" s="7">
        <f t="shared" si="28"/>
        <v>0</v>
      </c>
      <c r="AE25" s="7">
        <f t="shared" si="16"/>
        <v>0</v>
      </c>
      <c r="AF25" s="7">
        <f t="shared" si="29"/>
        <v>0</v>
      </c>
      <c r="AG25" s="7" t="e">
        <f t="shared" si="17"/>
        <v>#VALUE!</v>
      </c>
      <c r="AH25" s="7" t="e">
        <f t="shared" si="30"/>
        <v>#VALUE!</v>
      </c>
      <c r="AK25" s="6">
        <f t="shared" si="18"/>
        <v>0</v>
      </c>
      <c r="AL25" s="6">
        <f t="shared" si="19"/>
        <v>0</v>
      </c>
      <c r="AM25" s="6">
        <f t="shared" si="20"/>
        <v>0</v>
      </c>
      <c r="AN25" s="6" t="e">
        <f t="shared" si="21"/>
        <v>#VALUE!</v>
      </c>
      <c r="AO25" s="6" t="e">
        <f t="shared" si="31"/>
        <v>#VALUE!</v>
      </c>
      <c r="AP25" s="6" t="e">
        <f t="shared" si="22"/>
        <v>#VALUE!</v>
      </c>
      <c r="AQ25" s="6">
        <f t="shared" si="32"/>
        <v>0</v>
      </c>
      <c r="AT25" s="5" t="str">
        <f>IF(ISBLANK(Calculator!$H$35),"",IF(H25&lt;=100,F25,""))</f>
        <v/>
      </c>
      <c r="AU25" s="5" t="str">
        <f>IF(ISBLANK(Calculator!$H$35),"",IF(H25&lt;=100,H25,""))</f>
        <v/>
      </c>
      <c r="AV25" s="6" t="str">
        <f>IF(ISBLANK(Calculator!$H$35),"",IF(H25&lt;=100,IF($C$28&lt;=$C$8,I25,NA()),""))</f>
        <v/>
      </c>
      <c r="AW25" s="6" t="str">
        <f>IF(ISBLANK(Calculator!$H$35),"",IF(H25&lt;=100,IF($C$28&lt;=$C$8,AL25,NA()),""))</f>
        <v/>
      </c>
      <c r="AX25" s="6" t="str">
        <f>IF(ISBLANK(Calculator!$H$35),"",IF(H25&lt;=100,IF($C$28&lt;=$C$8,AM25,NA()),""))</f>
        <v/>
      </c>
      <c r="AY25" s="6" t="str">
        <f>IF(ISBLANK(Calculator!$H$35),"",IF(H25&lt;=100,IF($C$28&lt;=$C$8,AK25,NA()),""))</f>
        <v/>
      </c>
      <c r="AZ25" s="6" t="str">
        <f>IF(ISBLANK(Calculator!$H$35),"",IF(H25&lt;=100,IF($C$28&lt;=$C$8,AN25,NA()),""))</f>
        <v/>
      </c>
      <c r="BA25" s="39" t="str">
        <f>IF(ISBLANK(Calculator!$H$35),"",IF(H25&lt;=100,IF($C$28&lt;=$C$8,AZ25/AV25,NA()),""))</f>
        <v/>
      </c>
      <c r="BC25" s="25" t="e">
        <f>IF(ISBLANK(Calculator!$H$35),NA(),IF(H25&lt;=100,F25,NA()))</f>
        <v>#N/A</v>
      </c>
      <c r="BD25" s="5">
        <f>IF(ISBLANK(Calculator!$H$35),H25,IF(H25&lt;=100,H25,NA()))</f>
        <v>81</v>
      </c>
      <c r="BE25" s="6" t="e">
        <f>IF(ISBLANK(Calculator!$H$35),NA(),IF(H25&lt;=100,IF($C$28&lt;=$C$8,I25,"Error"),NA()))</f>
        <v>#N/A</v>
      </c>
      <c r="BF25" s="6" t="e">
        <f>IF(ISBLANK(Calculator!$H$35),NA(),IF(H25&lt;=100,IF($C$28&lt;=$C$8,AQ25,"Error"),NA()))</f>
        <v>#N/A</v>
      </c>
      <c r="BG25" s="6" t="e">
        <f>IF(ISBLANK(Calculator!$H$35),NA(),IF(H25&lt;=100,IF($C$28&lt;=$C$8,AN25,"Error"),NA()))</f>
        <v>#N/A</v>
      </c>
      <c r="BH25" s="6" t="e">
        <f>IF(ISBLANK(Calculator!$H$35),NA(),IF(H25&lt;=100,IF($C$28&lt;=$C$8,I25,"Error"),NA()))</f>
        <v>#N/A</v>
      </c>
      <c r="BI25" s="6" t="e">
        <f>IF(ISBLANK(Calculator!$H$35),NA(),IF(H25&lt;=100,IF($C$28&lt;=$C$8,AO25,"Error"),NA()))</f>
        <v>#N/A</v>
      </c>
      <c r="BJ25" s="26" t="e">
        <f>IF(ISBLANK(Calculator!$H$35),NA(),IF(H25&lt;=100,IF($C$28&lt;=$C$8,AP25,"Error"),NA()))</f>
        <v>#N/A</v>
      </c>
      <c r="BK25" s="6">
        <f t="shared" si="34"/>
        <v>2100000</v>
      </c>
    </row>
    <row r="26" spans="2:63" x14ac:dyDescent="0.25">
      <c r="B26" s="4" t="s">
        <v>73</v>
      </c>
      <c r="C26" s="73">
        <f>$C$24*$C$25</f>
        <v>0</v>
      </c>
      <c r="E26" s="11"/>
      <c r="F26" s="5">
        <v>22</v>
      </c>
      <c r="G26" s="5">
        <f t="shared" si="0"/>
        <v>22</v>
      </c>
      <c r="H26" s="5">
        <f t="shared" si="35"/>
        <v>82</v>
      </c>
      <c r="I26" s="6" t="e">
        <f t="shared" si="33"/>
        <v>#VALUE!</v>
      </c>
      <c r="J26" s="6">
        <f t="shared" si="23"/>
        <v>0</v>
      </c>
      <c r="K26" s="6">
        <f t="shared" si="1"/>
        <v>0</v>
      </c>
      <c r="L26" s="6">
        <f t="shared" si="2"/>
        <v>0</v>
      </c>
      <c r="M26" s="6">
        <f t="shared" si="3"/>
        <v>0</v>
      </c>
      <c r="N26" s="6">
        <f t="shared" si="4"/>
        <v>0</v>
      </c>
      <c r="O26" s="6">
        <f t="shared" si="5"/>
        <v>0</v>
      </c>
      <c r="P26" s="6">
        <f t="shared" si="24"/>
        <v>0</v>
      </c>
      <c r="Q26" s="8">
        <f t="shared" si="6"/>
        <v>0</v>
      </c>
      <c r="R26" s="8">
        <f t="shared" si="25"/>
        <v>0</v>
      </c>
      <c r="S26" s="8" t="e">
        <f t="shared" si="7"/>
        <v>#DIV/0!</v>
      </c>
      <c r="T26" s="8" t="e">
        <f t="shared" si="8"/>
        <v>#DIV/0!</v>
      </c>
      <c r="U26" s="8">
        <f t="shared" si="9"/>
        <v>0</v>
      </c>
      <c r="V26" s="8" t="e">
        <f t="shared" si="10"/>
        <v>#DIV/0!</v>
      </c>
      <c r="W26" s="8" t="e">
        <f t="shared" si="26"/>
        <v>#DIV/0!</v>
      </c>
      <c r="X26" s="8" t="e">
        <f t="shared" si="11"/>
        <v>#VALUE!</v>
      </c>
      <c r="Y26" s="8" t="e">
        <f t="shared" si="12"/>
        <v>#VALUE!</v>
      </c>
      <c r="Z26" s="7">
        <f t="shared" si="13"/>
        <v>0</v>
      </c>
      <c r="AA26" s="7">
        <f t="shared" si="14"/>
        <v>0</v>
      </c>
      <c r="AB26" s="7">
        <f t="shared" si="27"/>
        <v>0</v>
      </c>
      <c r="AC26" s="7">
        <f t="shared" si="15"/>
        <v>0</v>
      </c>
      <c r="AD26" s="7">
        <f t="shared" si="28"/>
        <v>0</v>
      </c>
      <c r="AE26" s="7">
        <f t="shared" si="16"/>
        <v>0</v>
      </c>
      <c r="AF26" s="7">
        <f t="shared" si="29"/>
        <v>0</v>
      </c>
      <c r="AG26" s="7" t="e">
        <f t="shared" si="17"/>
        <v>#VALUE!</v>
      </c>
      <c r="AH26" s="7" t="e">
        <f t="shared" si="30"/>
        <v>#VALUE!</v>
      </c>
      <c r="AK26" s="6">
        <f t="shared" si="18"/>
        <v>0</v>
      </c>
      <c r="AL26" s="6">
        <f t="shared" si="19"/>
        <v>0</v>
      </c>
      <c r="AM26" s="6">
        <f t="shared" si="20"/>
        <v>0</v>
      </c>
      <c r="AN26" s="6" t="e">
        <f t="shared" si="21"/>
        <v>#VALUE!</v>
      </c>
      <c r="AO26" s="6" t="e">
        <f t="shared" si="31"/>
        <v>#VALUE!</v>
      </c>
      <c r="AP26" s="6" t="e">
        <f t="shared" si="22"/>
        <v>#VALUE!</v>
      </c>
      <c r="AQ26" s="6">
        <f t="shared" si="32"/>
        <v>0</v>
      </c>
      <c r="AT26" s="5" t="str">
        <f>IF(ISBLANK(Calculator!$H$35),"",IF(H26&lt;=100,F26,""))</f>
        <v/>
      </c>
      <c r="AU26" s="5" t="str">
        <f>IF(ISBLANK(Calculator!$H$35),"",IF(H26&lt;=100,H26,""))</f>
        <v/>
      </c>
      <c r="AV26" s="6" t="str">
        <f>IF(ISBLANK(Calculator!$H$35),"",IF(H26&lt;=100,IF($C$28&lt;=$C$8,I26,NA()),""))</f>
        <v/>
      </c>
      <c r="AW26" s="6" t="str">
        <f>IF(ISBLANK(Calculator!$H$35),"",IF(H26&lt;=100,IF($C$28&lt;=$C$8,AL26,NA()),""))</f>
        <v/>
      </c>
      <c r="AX26" s="6" t="str">
        <f>IF(ISBLANK(Calculator!$H$35),"",IF(H26&lt;=100,IF($C$28&lt;=$C$8,AM26,NA()),""))</f>
        <v/>
      </c>
      <c r="AY26" s="6" t="str">
        <f>IF(ISBLANK(Calculator!$H$35),"",IF(H26&lt;=100,IF($C$28&lt;=$C$8,AK26,NA()),""))</f>
        <v/>
      </c>
      <c r="AZ26" s="6" t="str">
        <f>IF(ISBLANK(Calculator!$H$35),"",IF(H26&lt;=100,IF($C$28&lt;=$C$8,AN26,NA()),""))</f>
        <v/>
      </c>
      <c r="BA26" s="39" t="str">
        <f>IF(ISBLANK(Calculator!$H$35),"",IF(H26&lt;=100,IF($C$28&lt;=$C$8,AZ26/AV26,NA()),""))</f>
        <v/>
      </c>
      <c r="BC26" s="25" t="e">
        <f>IF(ISBLANK(Calculator!$H$35),NA(),IF(H26&lt;=100,F26,NA()))</f>
        <v>#N/A</v>
      </c>
      <c r="BD26" s="5">
        <f>IF(ISBLANK(Calculator!$H$35),H26,IF(H26&lt;=100,H26,NA()))</f>
        <v>82</v>
      </c>
      <c r="BE26" s="6" t="e">
        <f>IF(ISBLANK(Calculator!$H$35),NA(),IF(H26&lt;=100,IF($C$28&lt;=$C$8,I26,"Error"),NA()))</f>
        <v>#N/A</v>
      </c>
      <c r="BF26" s="6" t="e">
        <f>IF(ISBLANK(Calculator!$H$35),NA(),IF(H26&lt;=100,IF($C$28&lt;=$C$8,AQ26,"Error"),NA()))</f>
        <v>#N/A</v>
      </c>
      <c r="BG26" s="6" t="e">
        <f>IF(ISBLANK(Calculator!$H$35),NA(),IF(H26&lt;=100,IF($C$28&lt;=$C$8,AN26,"Error"),NA()))</f>
        <v>#N/A</v>
      </c>
      <c r="BH26" s="6" t="e">
        <f>IF(ISBLANK(Calculator!$H$35),NA(),IF(H26&lt;=100,IF($C$28&lt;=$C$8,I26,"Error"),NA()))</f>
        <v>#N/A</v>
      </c>
      <c r="BI26" s="6" t="e">
        <f>IF(ISBLANK(Calculator!$H$35),NA(),IF(H26&lt;=100,IF($C$28&lt;=$C$8,AO26,"Error"),NA()))</f>
        <v>#N/A</v>
      </c>
      <c r="BJ26" s="26" t="e">
        <f>IF(ISBLANK(Calculator!$H$35),NA(),IF(H26&lt;=100,IF($C$28&lt;=$C$8,AP26,"Error"),NA()))</f>
        <v>#N/A</v>
      </c>
      <c r="BK26" s="6">
        <f t="shared" si="34"/>
        <v>2200000</v>
      </c>
    </row>
    <row r="27" spans="2:63" x14ac:dyDescent="0.25">
      <c r="C27" s="84">
        <f>($C$15+$C$16+$C$18)+($C$22*$C$26)</f>
        <v>0</v>
      </c>
      <c r="E27" s="11"/>
      <c r="F27" s="5">
        <v>23</v>
      </c>
      <c r="G27" s="5">
        <f t="shared" si="0"/>
        <v>23</v>
      </c>
      <c r="H27" s="5">
        <f t="shared" si="35"/>
        <v>83</v>
      </c>
      <c r="I27" s="6" t="e">
        <f t="shared" si="33"/>
        <v>#VALUE!</v>
      </c>
      <c r="J27" s="6">
        <f t="shared" si="23"/>
        <v>0</v>
      </c>
      <c r="K27" s="6">
        <f t="shared" si="1"/>
        <v>0</v>
      </c>
      <c r="L27" s="6">
        <f t="shared" si="2"/>
        <v>0</v>
      </c>
      <c r="M27" s="6">
        <f t="shared" si="3"/>
        <v>0</v>
      </c>
      <c r="N27" s="6">
        <f t="shared" si="4"/>
        <v>0</v>
      </c>
      <c r="O27" s="6">
        <f t="shared" si="5"/>
        <v>0</v>
      </c>
      <c r="P27" s="6">
        <f t="shared" si="24"/>
        <v>0</v>
      </c>
      <c r="Q27" s="8">
        <f t="shared" si="6"/>
        <v>0</v>
      </c>
      <c r="R27" s="8">
        <f t="shared" si="25"/>
        <v>0</v>
      </c>
      <c r="S27" s="8" t="e">
        <f t="shared" si="7"/>
        <v>#DIV/0!</v>
      </c>
      <c r="T27" s="8" t="e">
        <f t="shared" si="8"/>
        <v>#DIV/0!</v>
      </c>
      <c r="U27" s="8">
        <f t="shared" si="9"/>
        <v>0</v>
      </c>
      <c r="V27" s="8" t="e">
        <f t="shared" si="10"/>
        <v>#DIV/0!</v>
      </c>
      <c r="W27" s="8" t="e">
        <f t="shared" si="26"/>
        <v>#DIV/0!</v>
      </c>
      <c r="X27" s="8" t="e">
        <f t="shared" si="11"/>
        <v>#VALUE!</v>
      </c>
      <c r="Y27" s="8" t="e">
        <f t="shared" si="12"/>
        <v>#VALUE!</v>
      </c>
      <c r="Z27" s="7">
        <f t="shared" si="13"/>
        <v>0</v>
      </c>
      <c r="AA27" s="7">
        <f t="shared" si="14"/>
        <v>0</v>
      </c>
      <c r="AB27" s="7">
        <f t="shared" si="27"/>
        <v>0</v>
      </c>
      <c r="AC27" s="7">
        <f t="shared" si="15"/>
        <v>0</v>
      </c>
      <c r="AD27" s="7">
        <f t="shared" si="28"/>
        <v>0</v>
      </c>
      <c r="AE27" s="7">
        <f t="shared" si="16"/>
        <v>0</v>
      </c>
      <c r="AF27" s="7">
        <f t="shared" si="29"/>
        <v>0</v>
      </c>
      <c r="AG27" s="7" t="e">
        <f t="shared" si="17"/>
        <v>#VALUE!</v>
      </c>
      <c r="AH27" s="7" t="e">
        <f t="shared" si="30"/>
        <v>#VALUE!</v>
      </c>
      <c r="AK27" s="6">
        <f t="shared" si="18"/>
        <v>0</v>
      </c>
      <c r="AL27" s="6">
        <f t="shared" si="19"/>
        <v>0</v>
      </c>
      <c r="AM27" s="6">
        <f t="shared" si="20"/>
        <v>0</v>
      </c>
      <c r="AN27" s="6" t="e">
        <f t="shared" si="21"/>
        <v>#VALUE!</v>
      </c>
      <c r="AO27" s="6" t="e">
        <f t="shared" si="31"/>
        <v>#VALUE!</v>
      </c>
      <c r="AP27" s="6" t="e">
        <f t="shared" si="22"/>
        <v>#VALUE!</v>
      </c>
      <c r="AQ27" s="6">
        <f t="shared" si="32"/>
        <v>0</v>
      </c>
      <c r="AT27" s="5" t="str">
        <f>IF(ISBLANK(Calculator!$H$35),"",IF(H27&lt;=100,F27,""))</f>
        <v/>
      </c>
      <c r="AU27" s="5" t="str">
        <f>IF(ISBLANK(Calculator!$H$35),"",IF(H27&lt;=100,H27,""))</f>
        <v/>
      </c>
      <c r="AV27" s="6" t="str">
        <f>IF(ISBLANK(Calculator!$H$35),"",IF(H27&lt;=100,IF($C$28&lt;=$C$8,I27,NA()),""))</f>
        <v/>
      </c>
      <c r="AW27" s="6" t="str">
        <f>IF(ISBLANK(Calculator!$H$35),"",IF(H27&lt;=100,IF($C$28&lt;=$C$8,AL27,NA()),""))</f>
        <v/>
      </c>
      <c r="AX27" s="6" t="str">
        <f>IF(ISBLANK(Calculator!$H$35),"",IF(H27&lt;=100,IF($C$28&lt;=$C$8,AM27,NA()),""))</f>
        <v/>
      </c>
      <c r="AY27" s="6" t="str">
        <f>IF(ISBLANK(Calculator!$H$35),"",IF(H27&lt;=100,IF($C$28&lt;=$C$8,AK27,NA()),""))</f>
        <v/>
      </c>
      <c r="AZ27" s="6" t="str">
        <f>IF(ISBLANK(Calculator!$H$35),"",IF(H27&lt;=100,IF($C$28&lt;=$C$8,AN27,NA()),""))</f>
        <v/>
      </c>
      <c r="BA27" s="39" t="str">
        <f>IF(ISBLANK(Calculator!$H$35),"",IF(H27&lt;=100,IF($C$28&lt;=$C$8,AZ27/AV27,NA()),""))</f>
        <v/>
      </c>
      <c r="BC27" s="25" t="e">
        <f>IF(ISBLANK(Calculator!$H$35),NA(),IF(H27&lt;=100,F27,NA()))</f>
        <v>#N/A</v>
      </c>
      <c r="BD27" s="5">
        <f>IF(ISBLANK(Calculator!$H$35),H27,IF(H27&lt;=100,H27,NA()))</f>
        <v>83</v>
      </c>
      <c r="BE27" s="6" t="e">
        <f>IF(ISBLANK(Calculator!$H$35),NA(),IF(H27&lt;=100,IF($C$28&lt;=$C$8,I27,"Error"),NA()))</f>
        <v>#N/A</v>
      </c>
      <c r="BF27" s="6" t="e">
        <f>IF(ISBLANK(Calculator!$H$35),NA(),IF(H27&lt;=100,IF($C$28&lt;=$C$8,AQ27,"Error"),NA()))</f>
        <v>#N/A</v>
      </c>
      <c r="BG27" s="6" t="e">
        <f>IF(ISBLANK(Calculator!$H$35),NA(),IF(H27&lt;=100,IF($C$28&lt;=$C$8,AN27,"Error"),NA()))</f>
        <v>#N/A</v>
      </c>
      <c r="BH27" s="6" t="e">
        <f>IF(ISBLANK(Calculator!$H$35),NA(),IF(H27&lt;=100,IF($C$28&lt;=$C$8,I27,"Error"),NA()))</f>
        <v>#N/A</v>
      </c>
      <c r="BI27" s="6" t="e">
        <f>IF(ISBLANK(Calculator!$H$35),NA(),IF(H27&lt;=100,IF($C$28&lt;=$C$8,AO27,"Error"),NA()))</f>
        <v>#N/A</v>
      </c>
      <c r="BJ27" s="26" t="e">
        <f>IF(ISBLANK(Calculator!$H$35),NA(),IF(H27&lt;=100,IF($C$28&lt;=$C$8,AP27,"Error"),NA()))</f>
        <v>#N/A</v>
      </c>
      <c r="BK27" s="6">
        <f t="shared" si="34"/>
        <v>2300000</v>
      </c>
    </row>
    <row r="28" spans="2:63" x14ac:dyDescent="0.25">
      <c r="B28" s="4" t="s">
        <v>74</v>
      </c>
      <c r="C28" s="75" t="str">
        <f>IF(AND(ISBLANK(Calculator!$H$19),ISBLANK(Calculator!$H$26),ISBLANK(Calculator!$H$21),ISBLANK(Calculator!$H$23)),"",($C$15+$C$16+$C$18)+($C$22*$C$26))</f>
        <v/>
      </c>
      <c r="E28" s="11"/>
      <c r="F28" s="5">
        <v>24</v>
      </c>
      <c r="G28" s="5">
        <f t="shared" si="0"/>
        <v>24</v>
      </c>
      <c r="H28" s="5">
        <f t="shared" si="35"/>
        <v>84</v>
      </c>
      <c r="I28" s="6" t="e">
        <f t="shared" si="33"/>
        <v>#VALUE!</v>
      </c>
      <c r="J28" s="6">
        <f t="shared" si="23"/>
        <v>0</v>
      </c>
      <c r="K28" s="6">
        <f t="shared" si="1"/>
        <v>0</v>
      </c>
      <c r="L28" s="6">
        <f t="shared" si="2"/>
        <v>0</v>
      </c>
      <c r="M28" s="6">
        <f t="shared" si="3"/>
        <v>0</v>
      </c>
      <c r="N28" s="6">
        <f t="shared" si="4"/>
        <v>0</v>
      </c>
      <c r="O28" s="6">
        <f t="shared" si="5"/>
        <v>0</v>
      </c>
      <c r="P28" s="6">
        <f t="shared" si="24"/>
        <v>0</v>
      </c>
      <c r="Q28" s="8">
        <f t="shared" si="6"/>
        <v>0</v>
      </c>
      <c r="R28" s="8">
        <f t="shared" si="25"/>
        <v>0</v>
      </c>
      <c r="S28" s="8" t="e">
        <f t="shared" si="7"/>
        <v>#DIV/0!</v>
      </c>
      <c r="T28" s="8" t="e">
        <f t="shared" si="8"/>
        <v>#DIV/0!</v>
      </c>
      <c r="U28" s="8">
        <f t="shared" si="9"/>
        <v>0</v>
      </c>
      <c r="V28" s="8" t="e">
        <f t="shared" si="10"/>
        <v>#DIV/0!</v>
      </c>
      <c r="W28" s="8" t="e">
        <f t="shared" si="26"/>
        <v>#DIV/0!</v>
      </c>
      <c r="X28" s="8" t="e">
        <f t="shared" si="11"/>
        <v>#VALUE!</v>
      </c>
      <c r="Y28" s="8" t="e">
        <f t="shared" si="12"/>
        <v>#VALUE!</v>
      </c>
      <c r="Z28" s="7">
        <f t="shared" si="13"/>
        <v>0</v>
      </c>
      <c r="AA28" s="7">
        <f t="shared" si="14"/>
        <v>0</v>
      </c>
      <c r="AB28" s="7">
        <f t="shared" si="27"/>
        <v>0</v>
      </c>
      <c r="AC28" s="7">
        <f t="shared" si="15"/>
        <v>0</v>
      </c>
      <c r="AD28" s="7">
        <f t="shared" si="28"/>
        <v>0</v>
      </c>
      <c r="AE28" s="7">
        <f t="shared" si="16"/>
        <v>0</v>
      </c>
      <c r="AF28" s="7">
        <f t="shared" si="29"/>
        <v>0</v>
      </c>
      <c r="AG28" s="7" t="e">
        <f t="shared" si="17"/>
        <v>#VALUE!</v>
      </c>
      <c r="AH28" s="7" t="e">
        <f t="shared" si="30"/>
        <v>#VALUE!</v>
      </c>
      <c r="AK28" s="6">
        <f t="shared" si="18"/>
        <v>0</v>
      </c>
      <c r="AL28" s="6">
        <f t="shared" si="19"/>
        <v>0</v>
      </c>
      <c r="AM28" s="6">
        <f t="shared" si="20"/>
        <v>0</v>
      </c>
      <c r="AN28" s="6" t="e">
        <f t="shared" si="21"/>
        <v>#VALUE!</v>
      </c>
      <c r="AO28" s="6" t="e">
        <f t="shared" si="31"/>
        <v>#VALUE!</v>
      </c>
      <c r="AP28" s="6" t="e">
        <f t="shared" si="22"/>
        <v>#VALUE!</v>
      </c>
      <c r="AQ28" s="6">
        <f t="shared" si="32"/>
        <v>0</v>
      </c>
      <c r="AT28" s="5" t="str">
        <f>IF(ISBLANK(Calculator!$H$35),"",IF(H28&lt;=100,F28,""))</f>
        <v/>
      </c>
      <c r="AU28" s="5" t="str">
        <f>IF(ISBLANK(Calculator!$H$35),"",IF(H28&lt;=100,H28,""))</f>
        <v/>
      </c>
      <c r="AV28" s="6" t="str">
        <f>IF(ISBLANK(Calculator!$H$35),"",IF(H28&lt;=100,IF($C$28&lt;=$C$8,I28,NA()),""))</f>
        <v/>
      </c>
      <c r="AW28" s="6" t="str">
        <f>IF(ISBLANK(Calculator!$H$35),"",IF(H28&lt;=100,IF($C$28&lt;=$C$8,AL28,NA()),""))</f>
        <v/>
      </c>
      <c r="AX28" s="6" t="str">
        <f>IF(ISBLANK(Calculator!$H$35),"",IF(H28&lt;=100,IF($C$28&lt;=$C$8,AM28,NA()),""))</f>
        <v/>
      </c>
      <c r="AY28" s="6" t="str">
        <f>IF(ISBLANK(Calculator!$H$35),"",IF(H28&lt;=100,IF($C$28&lt;=$C$8,AK28,NA()),""))</f>
        <v/>
      </c>
      <c r="AZ28" s="6" t="str">
        <f>IF(ISBLANK(Calculator!$H$35),"",IF(H28&lt;=100,IF($C$28&lt;=$C$8,AN28,NA()),""))</f>
        <v/>
      </c>
      <c r="BA28" s="39" t="str">
        <f>IF(ISBLANK(Calculator!$H$35),"",IF(H28&lt;=100,IF($C$28&lt;=$C$8,AZ28/AV28,NA()),""))</f>
        <v/>
      </c>
      <c r="BC28" s="25" t="e">
        <f>IF(ISBLANK(Calculator!$H$35),NA(),IF(H28&lt;=100,F28,NA()))</f>
        <v>#N/A</v>
      </c>
      <c r="BD28" s="5">
        <f>IF(ISBLANK(Calculator!$H$35),H28,IF(H28&lt;=100,H28,NA()))</f>
        <v>84</v>
      </c>
      <c r="BE28" s="6" t="e">
        <f>IF(ISBLANK(Calculator!$H$35),NA(),IF(H28&lt;=100,IF($C$28&lt;=$C$8,I28,"Error"),NA()))</f>
        <v>#N/A</v>
      </c>
      <c r="BF28" s="6" t="e">
        <f>IF(ISBLANK(Calculator!$H$35),NA(),IF(H28&lt;=100,IF($C$28&lt;=$C$8,AQ28,"Error"),NA()))</f>
        <v>#N/A</v>
      </c>
      <c r="BG28" s="6" t="e">
        <f>IF(ISBLANK(Calculator!$H$35),NA(),IF(H28&lt;=100,IF($C$28&lt;=$C$8,AN28,"Error"),NA()))</f>
        <v>#N/A</v>
      </c>
      <c r="BH28" s="6" t="e">
        <f>IF(ISBLANK(Calculator!$H$35),NA(),IF(H28&lt;=100,IF($C$28&lt;=$C$8,I28,"Error"),NA()))</f>
        <v>#N/A</v>
      </c>
      <c r="BI28" s="6" t="e">
        <f>IF(ISBLANK(Calculator!$H$35),NA(),IF(H28&lt;=100,IF($C$28&lt;=$C$8,AO28,"Error"),NA()))</f>
        <v>#N/A</v>
      </c>
      <c r="BJ28" s="26" t="e">
        <f>IF(ISBLANK(Calculator!$H$35),NA(),IF(H28&lt;=100,IF($C$28&lt;=$C$8,AP28,"Error"),NA()))</f>
        <v>#N/A</v>
      </c>
      <c r="BK28" s="6">
        <f t="shared" si="34"/>
        <v>2400000</v>
      </c>
    </row>
    <row r="29" spans="2:63" x14ac:dyDescent="0.25">
      <c r="C29" s="69"/>
      <c r="E29" s="11"/>
      <c r="F29" s="5">
        <v>25</v>
      </c>
      <c r="G29" s="5">
        <f t="shared" si="0"/>
        <v>25</v>
      </c>
      <c r="H29" s="5">
        <f t="shared" si="35"/>
        <v>85</v>
      </c>
      <c r="I29" s="6" t="e">
        <f t="shared" si="33"/>
        <v>#VALUE!</v>
      </c>
      <c r="J29" s="6">
        <f t="shared" si="23"/>
        <v>0</v>
      </c>
      <c r="K29" s="6">
        <f t="shared" si="1"/>
        <v>0</v>
      </c>
      <c r="L29" s="6">
        <f t="shared" si="2"/>
        <v>0</v>
      </c>
      <c r="M29" s="6">
        <f t="shared" si="3"/>
        <v>0</v>
      </c>
      <c r="N29" s="6">
        <f t="shared" si="4"/>
        <v>0</v>
      </c>
      <c r="O29" s="6">
        <f t="shared" si="5"/>
        <v>0</v>
      </c>
      <c r="P29" s="6">
        <f t="shared" si="24"/>
        <v>0</v>
      </c>
      <c r="Q29" s="8">
        <f t="shared" si="6"/>
        <v>0</v>
      </c>
      <c r="R29" s="8">
        <f t="shared" si="25"/>
        <v>0</v>
      </c>
      <c r="S29" s="8" t="e">
        <f t="shared" si="7"/>
        <v>#DIV/0!</v>
      </c>
      <c r="T29" s="8" t="e">
        <f t="shared" si="8"/>
        <v>#DIV/0!</v>
      </c>
      <c r="U29" s="8">
        <f t="shared" si="9"/>
        <v>0</v>
      </c>
      <c r="V29" s="8" t="e">
        <f t="shared" si="10"/>
        <v>#DIV/0!</v>
      </c>
      <c r="W29" s="8" t="e">
        <f t="shared" si="26"/>
        <v>#DIV/0!</v>
      </c>
      <c r="X29" s="8" t="e">
        <f t="shared" si="11"/>
        <v>#VALUE!</v>
      </c>
      <c r="Y29" s="8" t="e">
        <f t="shared" si="12"/>
        <v>#VALUE!</v>
      </c>
      <c r="Z29" s="7">
        <f t="shared" si="13"/>
        <v>0</v>
      </c>
      <c r="AA29" s="7">
        <f t="shared" si="14"/>
        <v>0</v>
      </c>
      <c r="AB29" s="7">
        <f t="shared" si="27"/>
        <v>0</v>
      </c>
      <c r="AC29" s="7">
        <f t="shared" si="15"/>
        <v>0</v>
      </c>
      <c r="AD29" s="7">
        <f t="shared" si="28"/>
        <v>0</v>
      </c>
      <c r="AE29" s="7">
        <f t="shared" si="16"/>
        <v>0</v>
      </c>
      <c r="AF29" s="7">
        <f t="shared" si="29"/>
        <v>0</v>
      </c>
      <c r="AG29" s="7" t="e">
        <f t="shared" si="17"/>
        <v>#VALUE!</v>
      </c>
      <c r="AH29" s="7" t="e">
        <f t="shared" si="30"/>
        <v>#VALUE!</v>
      </c>
      <c r="AK29" s="6">
        <f t="shared" si="18"/>
        <v>0</v>
      </c>
      <c r="AL29" s="6">
        <f t="shared" si="19"/>
        <v>0</v>
      </c>
      <c r="AM29" s="6">
        <f t="shared" si="20"/>
        <v>0</v>
      </c>
      <c r="AN29" s="6" t="e">
        <f t="shared" si="21"/>
        <v>#VALUE!</v>
      </c>
      <c r="AO29" s="6" t="e">
        <f t="shared" si="31"/>
        <v>#VALUE!</v>
      </c>
      <c r="AP29" s="6" t="e">
        <f t="shared" si="22"/>
        <v>#VALUE!</v>
      </c>
      <c r="AQ29" s="6">
        <f t="shared" si="32"/>
        <v>0</v>
      </c>
      <c r="AT29" s="5" t="str">
        <f>IF(ISBLANK(Calculator!$H$35),"",IF(H29&lt;=100,F29,""))</f>
        <v/>
      </c>
      <c r="AU29" s="5" t="str">
        <f>IF(ISBLANK(Calculator!$H$35),"",IF(H29&lt;=100,H29,""))</f>
        <v/>
      </c>
      <c r="AV29" s="6" t="str">
        <f>IF(ISBLANK(Calculator!$H$35),"",IF(H29&lt;=100,IF($C$28&lt;=$C$8,I29,NA()),""))</f>
        <v/>
      </c>
      <c r="AW29" s="6" t="str">
        <f>IF(ISBLANK(Calculator!$H$35),"",IF(H29&lt;=100,IF($C$28&lt;=$C$8,AL29,NA()),""))</f>
        <v/>
      </c>
      <c r="AX29" s="6" t="str">
        <f>IF(ISBLANK(Calculator!$H$35),"",IF(H29&lt;=100,IF($C$28&lt;=$C$8,AM29,NA()),""))</f>
        <v/>
      </c>
      <c r="AY29" s="6" t="str">
        <f>IF(ISBLANK(Calculator!$H$35),"",IF(H29&lt;=100,IF($C$28&lt;=$C$8,AK29,NA()),""))</f>
        <v/>
      </c>
      <c r="AZ29" s="6" t="str">
        <f>IF(ISBLANK(Calculator!$H$35),"",IF(H29&lt;=100,IF($C$28&lt;=$C$8,AN29,NA()),""))</f>
        <v/>
      </c>
      <c r="BA29" s="39" t="str">
        <f>IF(ISBLANK(Calculator!$H$35),"",IF(H29&lt;=100,IF($C$28&lt;=$C$8,AZ29/AV29,NA()),""))</f>
        <v/>
      </c>
      <c r="BC29" s="25" t="e">
        <f>IF(ISBLANK(Calculator!$H$35),NA(),IF(H29&lt;=100,F29,NA()))</f>
        <v>#N/A</v>
      </c>
      <c r="BD29" s="5">
        <f>IF(ISBLANK(Calculator!$H$35),H29,IF(H29&lt;=100,H29,NA()))</f>
        <v>85</v>
      </c>
      <c r="BE29" s="6" t="e">
        <f>IF(ISBLANK(Calculator!$H$35),NA(),IF(H29&lt;=100,IF($C$28&lt;=$C$8,I29,"Error"),NA()))</f>
        <v>#N/A</v>
      </c>
      <c r="BF29" s="6" t="e">
        <f>IF(ISBLANK(Calculator!$H$35),NA(),IF(H29&lt;=100,IF($C$28&lt;=$C$8,AQ29,"Error"),NA()))</f>
        <v>#N/A</v>
      </c>
      <c r="BG29" s="6" t="e">
        <f>IF(ISBLANK(Calculator!$H$35),NA(),IF(H29&lt;=100,IF($C$28&lt;=$C$8,AN29,"Error"),NA()))</f>
        <v>#N/A</v>
      </c>
      <c r="BH29" s="6" t="e">
        <f>IF(ISBLANK(Calculator!$H$35),NA(),IF(H29&lt;=100,IF($C$28&lt;=$C$8,I29,"Error"),NA()))</f>
        <v>#N/A</v>
      </c>
      <c r="BI29" s="6" t="e">
        <f>IF(ISBLANK(Calculator!$H$35),NA(),IF(H29&lt;=100,IF($C$28&lt;=$C$8,AO29,"Error"),NA()))</f>
        <v>#N/A</v>
      </c>
      <c r="BJ29" s="26" t="e">
        <f>IF(ISBLANK(Calculator!$H$35),NA(),IF(H29&lt;=100,IF($C$28&lt;=$C$8,AP29,"Error"),NA()))</f>
        <v>#N/A</v>
      </c>
      <c r="BK29" s="6">
        <f t="shared" si="34"/>
        <v>2500000</v>
      </c>
    </row>
    <row r="30" spans="2:63" x14ac:dyDescent="0.25">
      <c r="B30" s="2" t="s">
        <v>75</v>
      </c>
      <c r="C30" s="65"/>
      <c r="E30" s="11"/>
      <c r="F30" s="5">
        <v>26</v>
      </c>
      <c r="G30" s="5">
        <f t="shared" si="0"/>
        <v>26</v>
      </c>
      <c r="H30" s="5">
        <f t="shared" si="35"/>
        <v>86</v>
      </c>
      <c r="I30" s="6" t="e">
        <f t="shared" si="33"/>
        <v>#VALUE!</v>
      </c>
      <c r="J30" s="6">
        <f t="shared" si="23"/>
        <v>0</v>
      </c>
      <c r="K30" s="6">
        <f t="shared" si="1"/>
        <v>0</v>
      </c>
      <c r="L30" s="6">
        <f t="shared" si="2"/>
        <v>0</v>
      </c>
      <c r="M30" s="6">
        <f t="shared" si="3"/>
        <v>0</v>
      </c>
      <c r="N30" s="6">
        <f t="shared" si="4"/>
        <v>0</v>
      </c>
      <c r="O30" s="6">
        <f t="shared" si="5"/>
        <v>0</v>
      </c>
      <c r="P30" s="6">
        <f t="shared" si="24"/>
        <v>0</v>
      </c>
      <c r="Q30" s="8">
        <f t="shared" si="6"/>
        <v>0</v>
      </c>
      <c r="R30" s="8">
        <f t="shared" si="25"/>
        <v>0</v>
      </c>
      <c r="S30" s="8" t="e">
        <f t="shared" si="7"/>
        <v>#DIV/0!</v>
      </c>
      <c r="T30" s="8" t="e">
        <f t="shared" si="8"/>
        <v>#DIV/0!</v>
      </c>
      <c r="U30" s="8">
        <f t="shared" si="9"/>
        <v>0</v>
      </c>
      <c r="V30" s="8" t="e">
        <f t="shared" si="10"/>
        <v>#DIV/0!</v>
      </c>
      <c r="W30" s="8" t="e">
        <f t="shared" si="26"/>
        <v>#DIV/0!</v>
      </c>
      <c r="X30" s="8" t="e">
        <f t="shared" si="11"/>
        <v>#VALUE!</v>
      </c>
      <c r="Y30" s="8" t="e">
        <f t="shared" si="12"/>
        <v>#VALUE!</v>
      </c>
      <c r="Z30" s="7">
        <f t="shared" si="13"/>
        <v>0</v>
      </c>
      <c r="AA30" s="7">
        <f t="shared" si="14"/>
        <v>0</v>
      </c>
      <c r="AB30" s="7">
        <f t="shared" si="27"/>
        <v>0</v>
      </c>
      <c r="AC30" s="7">
        <f t="shared" si="15"/>
        <v>0</v>
      </c>
      <c r="AD30" s="7">
        <f t="shared" si="28"/>
        <v>0</v>
      </c>
      <c r="AE30" s="7">
        <f t="shared" si="16"/>
        <v>0</v>
      </c>
      <c r="AF30" s="7">
        <f t="shared" si="29"/>
        <v>0</v>
      </c>
      <c r="AG30" s="7" t="e">
        <f t="shared" si="17"/>
        <v>#VALUE!</v>
      </c>
      <c r="AH30" s="7" t="e">
        <f t="shared" si="30"/>
        <v>#VALUE!</v>
      </c>
      <c r="AK30" s="6">
        <f t="shared" si="18"/>
        <v>0</v>
      </c>
      <c r="AL30" s="6">
        <f t="shared" si="19"/>
        <v>0</v>
      </c>
      <c r="AM30" s="6">
        <f t="shared" si="20"/>
        <v>0</v>
      </c>
      <c r="AN30" s="6" t="e">
        <f t="shared" si="21"/>
        <v>#VALUE!</v>
      </c>
      <c r="AO30" s="6" t="e">
        <f t="shared" si="31"/>
        <v>#VALUE!</v>
      </c>
      <c r="AP30" s="6" t="e">
        <f t="shared" si="22"/>
        <v>#VALUE!</v>
      </c>
      <c r="AQ30" s="6">
        <f t="shared" si="32"/>
        <v>0</v>
      </c>
      <c r="AT30" s="5" t="str">
        <f>IF(ISBLANK(Calculator!$H$35),"",IF(H30&lt;=100,F30,""))</f>
        <v/>
      </c>
      <c r="AU30" s="5" t="str">
        <f>IF(ISBLANK(Calculator!$H$35),"",IF(H30&lt;=100,H30,""))</f>
        <v/>
      </c>
      <c r="AV30" s="6" t="str">
        <f>IF(ISBLANK(Calculator!$H$35),"",IF(H30&lt;=100,IF($C$28&lt;=$C$8,I30,NA()),""))</f>
        <v/>
      </c>
      <c r="AW30" s="6" t="str">
        <f>IF(ISBLANK(Calculator!$H$35),"",IF(H30&lt;=100,IF($C$28&lt;=$C$8,AL30,NA()),""))</f>
        <v/>
      </c>
      <c r="AX30" s="6" t="str">
        <f>IF(ISBLANK(Calculator!$H$35),"",IF(H30&lt;=100,IF($C$28&lt;=$C$8,AM30,NA()),""))</f>
        <v/>
      </c>
      <c r="AY30" s="6" t="str">
        <f>IF(ISBLANK(Calculator!$H$35),"",IF(H30&lt;=100,IF($C$28&lt;=$C$8,AK30,NA()),""))</f>
        <v/>
      </c>
      <c r="AZ30" s="6" t="str">
        <f>IF(ISBLANK(Calculator!$H$35),"",IF(H30&lt;=100,IF($C$28&lt;=$C$8,AN30,NA()),""))</f>
        <v/>
      </c>
      <c r="BA30" s="39" t="str">
        <f>IF(ISBLANK(Calculator!$H$35),"",IF(H30&lt;=100,IF($C$28&lt;=$C$8,AZ30/AV30,NA()),""))</f>
        <v/>
      </c>
      <c r="BC30" s="25" t="e">
        <f>IF(ISBLANK(Calculator!$H$35),NA(),IF(H30&lt;=100,F30,NA()))</f>
        <v>#N/A</v>
      </c>
      <c r="BD30" s="5">
        <f>IF(ISBLANK(Calculator!$H$35),H30,IF(H30&lt;=100,H30,NA()))</f>
        <v>86</v>
      </c>
      <c r="BE30" s="6" t="e">
        <f>IF(ISBLANK(Calculator!$H$35),NA(),IF(H30&lt;=100,IF($C$28&lt;=$C$8,I30,"Error"),NA()))</f>
        <v>#N/A</v>
      </c>
      <c r="BF30" s="6" t="e">
        <f>IF(ISBLANK(Calculator!$H$35),NA(),IF(H30&lt;=100,IF($C$28&lt;=$C$8,AQ30,"Error"),NA()))</f>
        <v>#N/A</v>
      </c>
      <c r="BG30" s="6" t="e">
        <f>IF(ISBLANK(Calculator!$H$35),NA(),IF(H30&lt;=100,IF($C$28&lt;=$C$8,AN30,"Error"),NA()))</f>
        <v>#N/A</v>
      </c>
      <c r="BH30" s="6" t="e">
        <f>IF(ISBLANK(Calculator!$H$35),NA(),IF(H30&lt;=100,IF($C$28&lt;=$C$8,I30,"Error"),NA()))</f>
        <v>#N/A</v>
      </c>
      <c r="BI30" s="6" t="e">
        <f>IF(ISBLANK(Calculator!$H$35),NA(),IF(H30&lt;=100,IF($C$28&lt;=$C$8,AO30,"Error"),NA()))</f>
        <v>#N/A</v>
      </c>
      <c r="BJ30" s="26" t="e">
        <f>IF(ISBLANK(Calculator!$H$35),NA(),IF(H30&lt;=100,IF($C$28&lt;=$C$8,AP30,"Error"),NA()))</f>
        <v>#N/A</v>
      </c>
      <c r="BK30" s="6">
        <f t="shared" si="34"/>
        <v>2600000</v>
      </c>
    </row>
    <row r="31" spans="2:63" x14ac:dyDescent="0.25">
      <c r="B31" s="4" t="s">
        <v>18</v>
      </c>
      <c r="C31" s="74">
        <f>Calculator!$H$33</f>
        <v>0</v>
      </c>
      <c r="E31" s="11"/>
      <c r="F31" s="5">
        <v>27</v>
      </c>
      <c r="G31" s="5">
        <f t="shared" si="0"/>
        <v>27</v>
      </c>
      <c r="H31" s="5">
        <f t="shared" si="35"/>
        <v>87</v>
      </c>
      <c r="I31" s="6" t="e">
        <f t="shared" si="33"/>
        <v>#VALUE!</v>
      </c>
      <c r="J31" s="6">
        <f t="shared" si="23"/>
        <v>0</v>
      </c>
      <c r="K31" s="6">
        <f t="shared" si="1"/>
        <v>0</v>
      </c>
      <c r="L31" s="6">
        <f t="shared" si="2"/>
        <v>0</v>
      </c>
      <c r="M31" s="6">
        <f t="shared" si="3"/>
        <v>0</v>
      </c>
      <c r="N31" s="6">
        <f t="shared" si="4"/>
        <v>0</v>
      </c>
      <c r="O31" s="6">
        <f t="shared" si="5"/>
        <v>0</v>
      </c>
      <c r="P31" s="6">
        <f t="shared" si="24"/>
        <v>0</v>
      </c>
      <c r="Q31" s="8">
        <f t="shared" si="6"/>
        <v>0</v>
      </c>
      <c r="R31" s="8">
        <f t="shared" si="25"/>
        <v>0</v>
      </c>
      <c r="S31" s="8" t="e">
        <f t="shared" si="7"/>
        <v>#DIV/0!</v>
      </c>
      <c r="T31" s="8" t="e">
        <f t="shared" si="8"/>
        <v>#DIV/0!</v>
      </c>
      <c r="U31" s="8">
        <f t="shared" si="9"/>
        <v>0</v>
      </c>
      <c r="V31" s="8" t="e">
        <f t="shared" si="10"/>
        <v>#DIV/0!</v>
      </c>
      <c r="W31" s="8" t="e">
        <f t="shared" si="26"/>
        <v>#DIV/0!</v>
      </c>
      <c r="X31" s="8" t="e">
        <f t="shared" si="11"/>
        <v>#VALUE!</v>
      </c>
      <c r="Y31" s="8" t="e">
        <f t="shared" si="12"/>
        <v>#VALUE!</v>
      </c>
      <c r="Z31" s="7">
        <f t="shared" si="13"/>
        <v>0</v>
      </c>
      <c r="AA31" s="7">
        <f t="shared" si="14"/>
        <v>0</v>
      </c>
      <c r="AB31" s="7">
        <f t="shared" si="27"/>
        <v>0</v>
      </c>
      <c r="AC31" s="7">
        <f t="shared" si="15"/>
        <v>0</v>
      </c>
      <c r="AD31" s="7">
        <f t="shared" si="28"/>
        <v>0</v>
      </c>
      <c r="AE31" s="7">
        <f t="shared" si="16"/>
        <v>0</v>
      </c>
      <c r="AF31" s="7">
        <f t="shared" si="29"/>
        <v>0</v>
      </c>
      <c r="AG31" s="7" t="e">
        <f t="shared" si="17"/>
        <v>#VALUE!</v>
      </c>
      <c r="AH31" s="7" t="e">
        <f t="shared" si="30"/>
        <v>#VALUE!</v>
      </c>
      <c r="AK31" s="6">
        <f t="shared" si="18"/>
        <v>0</v>
      </c>
      <c r="AL31" s="6">
        <f t="shared" si="19"/>
        <v>0</v>
      </c>
      <c r="AM31" s="6">
        <f t="shared" si="20"/>
        <v>0</v>
      </c>
      <c r="AN31" s="6" t="e">
        <f t="shared" si="21"/>
        <v>#VALUE!</v>
      </c>
      <c r="AO31" s="6" t="e">
        <f t="shared" si="31"/>
        <v>#VALUE!</v>
      </c>
      <c r="AP31" s="6" t="e">
        <f t="shared" si="22"/>
        <v>#VALUE!</v>
      </c>
      <c r="AQ31" s="6">
        <f t="shared" si="32"/>
        <v>0</v>
      </c>
      <c r="AT31" s="5" t="str">
        <f>IF(ISBLANK(Calculator!$H$35),"",IF(H31&lt;=100,F31,""))</f>
        <v/>
      </c>
      <c r="AU31" s="5" t="str">
        <f>IF(ISBLANK(Calculator!$H$35),"",IF(H31&lt;=100,H31,""))</f>
        <v/>
      </c>
      <c r="AV31" s="6" t="str">
        <f>IF(ISBLANK(Calculator!$H$35),"",IF(H31&lt;=100,IF($C$28&lt;=$C$8,I31,NA()),""))</f>
        <v/>
      </c>
      <c r="AW31" s="6" t="str">
        <f>IF(ISBLANK(Calculator!$H$35),"",IF(H31&lt;=100,IF($C$28&lt;=$C$8,AL31,NA()),""))</f>
        <v/>
      </c>
      <c r="AX31" s="6" t="str">
        <f>IF(ISBLANK(Calculator!$H$35),"",IF(H31&lt;=100,IF($C$28&lt;=$C$8,AM31,NA()),""))</f>
        <v/>
      </c>
      <c r="AY31" s="6" t="str">
        <f>IF(ISBLANK(Calculator!$H$35),"",IF(H31&lt;=100,IF($C$28&lt;=$C$8,AK31,NA()),""))</f>
        <v/>
      </c>
      <c r="AZ31" s="6" t="str">
        <f>IF(ISBLANK(Calculator!$H$35),"",IF(H31&lt;=100,IF($C$28&lt;=$C$8,AN31,NA()),""))</f>
        <v/>
      </c>
      <c r="BA31" s="39" t="str">
        <f>IF(ISBLANK(Calculator!$H$35),"",IF(H31&lt;=100,IF($C$28&lt;=$C$8,AZ31/AV31,NA()),""))</f>
        <v/>
      </c>
      <c r="BC31" s="25" t="e">
        <f>IF(ISBLANK(Calculator!$H$35),NA(),IF(H31&lt;=100,F31,NA()))</f>
        <v>#N/A</v>
      </c>
      <c r="BD31" s="5">
        <f>IF(ISBLANK(Calculator!$H$35),H31,IF(H31&lt;=100,H31,NA()))</f>
        <v>87</v>
      </c>
      <c r="BE31" s="6" t="e">
        <f>IF(ISBLANK(Calculator!$H$35),NA(),IF(H31&lt;=100,IF($C$28&lt;=$C$8,I31,"Error"),NA()))</f>
        <v>#N/A</v>
      </c>
      <c r="BF31" s="6" t="e">
        <f>IF(ISBLANK(Calculator!$H$35),NA(),IF(H31&lt;=100,IF($C$28&lt;=$C$8,AQ31,"Error"),NA()))</f>
        <v>#N/A</v>
      </c>
      <c r="BG31" s="6" t="e">
        <f>IF(ISBLANK(Calculator!$H$35),NA(),IF(H31&lt;=100,IF($C$28&lt;=$C$8,AN31,"Error"),NA()))</f>
        <v>#N/A</v>
      </c>
      <c r="BH31" s="6" t="e">
        <f>IF(ISBLANK(Calculator!$H$35),NA(),IF(H31&lt;=100,IF($C$28&lt;=$C$8,I31,"Error"),NA()))</f>
        <v>#N/A</v>
      </c>
      <c r="BI31" s="6" t="e">
        <f>IF(ISBLANK(Calculator!$H$35),NA(),IF(H31&lt;=100,IF($C$28&lt;=$C$8,AO31,"Error"),NA()))</f>
        <v>#N/A</v>
      </c>
      <c r="BJ31" s="26" t="e">
        <f>IF(ISBLANK(Calculator!$H$35),NA(),IF(H31&lt;=100,IF($C$28&lt;=$C$8,AP31,"Error"),NA()))</f>
        <v>#N/A</v>
      </c>
      <c r="BK31" s="6">
        <f t="shared" si="34"/>
        <v>2700000</v>
      </c>
    </row>
    <row r="32" spans="2:63" x14ac:dyDescent="0.25">
      <c r="B32" s="5" t="s">
        <v>76</v>
      </c>
      <c r="C32" s="73" t="e">
        <f>$C$5+$C$31</f>
        <v>#VALUE!</v>
      </c>
      <c r="E32" s="11"/>
      <c r="F32" s="5">
        <v>28</v>
      </c>
      <c r="G32" s="5">
        <f t="shared" si="0"/>
        <v>28</v>
      </c>
      <c r="H32" s="5">
        <f t="shared" si="35"/>
        <v>88</v>
      </c>
      <c r="I32" s="6" t="e">
        <f t="shared" si="33"/>
        <v>#VALUE!</v>
      </c>
      <c r="J32" s="6">
        <f t="shared" si="23"/>
        <v>0</v>
      </c>
      <c r="K32" s="6">
        <f t="shared" si="1"/>
        <v>0</v>
      </c>
      <c r="L32" s="6">
        <f t="shared" si="2"/>
        <v>0</v>
      </c>
      <c r="M32" s="6">
        <f t="shared" si="3"/>
        <v>0</v>
      </c>
      <c r="N32" s="6">
        <f t="shared" si="4"/>
        <v>0</v>
      </c>
      <c r="O32" s="6">
        <f t="shared" si="5"/>
        <v>0</v>
      </c>
      <c r="P32" s="6">
        <f t="shared" si="24"/>
        <v>0</v>
      </c>
      <c r="Q32" s="8">
        <f t="shared" si="6"/>
        <v>0</v>
      </c>
      <c r="R32" s="8">
        <f t="shared" si="25"/>
        <v>0</v>
      </c>
      <c r="S32" s="8" t="e">
        <f t="shared" si="7"/>
        <v>#DIV/0!</v>
      </c>
      <c r="T32" s="8" t="e">
        <f t="shared" si="8"/>
        <v>#DIV/0!</v>
      </c>
      <c r="U32" s="8">
        <f t="shared" si="9"/>
        <v>0</v>
      </c>
      <c r="V32" s="8" t="e">
        <f t="shared" si="10"/>
        <v>#DIV/0!</v>
      </c>
      <c r="W32" s="8" t="e">
        <f t="shared" si="26"/>
        <v>#DIV/0!</v>
      </c>
      <c r="X32" s="8" t="e">
        <f t="shared" si="11"/>
        <v>#VALUE!</v>
      </c>
      <c r="Y32" s="8" t="e">
        <f t="shared" si="12"/>
        <v>#VALUE!</v>
      </c>
      <c r="Z32" s="7">
        <f t="shared" si="13"/>
        <v>0</v>
      </c>
      <c r="AA32" s="7">
        <f t="shared" si="14"/>
        <v>0</v>
      </c>
      <c r="AB32" s="7">
        <f t="shared" si="27"/>
        <v>0</v>
      </c>
      <c r="AC32" s="7">
        <f t="shared" si="15"/>
        <v>0</v>
      </c>
      <c r="AD32" s="7">
        <f t="shared" si="28"/>
        <v>0</v>
      </c>
      <c r="AE32" s="7">
        <f t="shared" si="16"/>
        <v>0</v>
      </c>
      <c r="AF32" s="7">
        <f t="shared" si="29"/>
        <v>0</v>
      </c>
      <c r="AG32" s="7" t="e">
        <f t="shared" si="17"/>
        <v>#VALUE!</v>
      </c>
      <c r="AH32" s="7" t="e">
        <f t="shared" si="30"/>
        <v>#VALUE!</v>
      </c>
      <c r="AK32" s="6">
        <f t="shared" si="18"/>
        <v>0</v>
      </c>
      <c r="AL32" s="6">
        <f t="shared" si="19"/>
        <v>0</v>
      </c>
      <c r="AM32" s="6">
        <f t="shared" si="20"/>
        <v>0</v>
      </c>
      <c r="AN32" s="6" t="e">
        <f t="shared" si="21"/>
        <v>#VALUE!</v>
      </c>
      <c r="AO32" s="6" t="e">
        <f t="shared" si="31"/>
        <v>#VALUE!</v>
      </c>
      <c r="AP32" s="6" t="e">
        <f t="shared" si="22"/>
        <v>#VALUE!</v>
      </c>
      <c r="AQ32" s="6">
        <f t="shared" si="32"/>
        <v>0</v>
      </c>
      <c r="AT32" s="5" t="str">
        <f>IF(ISBLANK(Calculator!$H$35),"",IF(H32&lt;=100,F32,""))</f>
        <v/>
      </c>
      <c r="AU32" s="5" t="str">
        <f>IF(ISBLANK(Calculator!$H$35),"",IF(H32&lt;=100,H32,""))</f>
        <v/>
      </c>
      <c r="AV32" s="6" t="str">
        <f>IF(ISBLANK(Calculator!$H$35),"",IF(H32&lt;=100,IF($C$28&lt;=$C$8,I32,NA()),""))</f>
        <v/>
      </c>
      <c r="AW32" s="6" t="str">
        <f>IF(ISBLANK(Calculator!$H$35),"",IF(H32&lt;=100,IF($C$28&lt;=$C$8,AL32,NA()),""))</f>
        <v/>
      </c>
      <c r="AX32" s="6" t="str">
        <f>IF(ISBLANK(Calculator!$H$35),"",IF(H32&lt;=100,IF($C$28&lt;=$C$8,AM32,NA()),""))</f>
        <v/>
      </c>
      <c r="AY32" s="6" t="str">
        <f>IF(ISBLANK(Calculator!$H$35),"",IF(H32&lt;=100,IF($C$28&lt;=$C$8,AK32,NA()),""))</f>
        <v/>
      </c>
      <c r="AZ32" s="6" t="str">
        <f>IF(ISBLANK(Calculator!$H$35),"",IF(H32&lt;=100,IF($C$28&lt;=$C$8,AN32,NA()),""))</f>
        <v/>
      </c>
      <c r="BA32" s="39" t="str">
        <f>IF(ISBLANK(Calculator!$H$35),"",IF(H32&lt;=100,IF($C$28&lt;=$C$8,AZ32/AV32,NA()),""))</f>
        <v/>
      </c>
      <c r="BC32" s="25" t="e">
        <f>IF(ISBLANK(Calculator!$H$35),NA(),IF(H32&lt;=100,F32,NA()))</f>
        <v>#N/A</v>
      </c>
      <c r="BD32" s="5">
        <f>IF(ISBLANK(Calculator!$H$35),H32,IF(H32&lt;=100,H32,NA()))</f>
        <v>88</v>
      </c>
      <c r="BE32" s="6" t="e">
        <f>IF(ISBLANK(Calculator!$H$35),NA(),IF(H32&lt;=100,IF($C$28&lt;=$C$8,I32,"Error"),NA()))</f>
        <v>#N/A</v>
      </c>
      <c r="BF32" s="6" t="e">
        <f>IF(ISBLANK(Calculator!$H$35),NA(),IF(H32&lt;=100,IF($C$28&lt;=$C$8,AQ32,"Error"),NA()))</f>
        <v>#N/A</v>
      </c>
      <c r="BG32" s="6" t="e">
        <f>IF(ISBLANK(Calculator!$H$35),NA(),IF(H32&lt;=100,IF($C$28&lt;=$C$8,AN32,"Error"),NA()))</f>
        <v>#N/A</v>
      </c>
      <c r="BH32" s="6" t="e">
        <f>IF(ISBLANK(Calculator!$H$35),NA(),IF(H32&lt;=100,IF($C$28&lt;=$C$8,I32,"Error"),NA()))</f>
        <v>#N/A</v>
      </c>
      <c r="BI32" s="6" t="e">
        <f>IF(ISBLANK(Calculator!$H$35),NA(),IF(H32&lt;=100,IF($C$28&lt;=$C$8,AO32,"Error"),NA()))</f>
        <v>#N/A</v>
      </c>
      <c r="BJ32" s="26" t="e">
        <f>IF(ISBLANK(Calculator!$H$35),NA(),IF(H32&lt;=100,IF($C$28&lt;=$C$8,AP32,"Error"),NA()))</f>
        <v>#N/A</v>
      </c>
      <c r="BK32" s="6">
        <f t="shared" si="34"/>
        <v>2800000</v>
      </c>
    </row>
    <row r="33" spans="2:63" x14ac:dyDescent="0.25">
      <c r="B33" s="4" t="s">
        <v>19</v>
      </c>
      <c r="C33" s="76">
        <f>Calculator!$H$34</f>
        <v>0</v>
      </c>
      <c r="E33" s="11"/>
      <c r="F33" s="5">
        <v>29</v>
      </c>
      <c r="G33" s="5">
        <f t="shared" si="0"/>
        <v>29</v>
      </c>
      <c r="H33" s="5">
        <f t="shared" si="35"/>
        <v>89</v>
      </c>
      <c r="I33" s="6" t="e">
        <f t="shared" si="33"/>
        <v>#VALUE!</v>
      </c>
      <c r="J33" s="6">
        <f t="shared" si="23"/>
        <v>0</v>
      </c>
      <c r="K33" s="6">
        <f t="shared" si="1"/>
        <v>0</v>
      </c>
      <c r="L33" s="6">
        <f t="shared" si="2"/>
        <v>0</v>
      </c>
      <c r="M33" s="6">
        <f t="shared" si="3"/>
        <v>0</v>
      </c>
      <c r="N33" s="6">
        <f t="shared" si="4"/>
        <v>0</v>
      </c>
      <c r="O33" s="6">
        <f t="shared" si="5"/>
        <v>0</v>
      </c>
      <c r="P33" s="6">
        <f t="shared" si="24"/>
        <v>0</v>
      </c>
      <c r="Q33" s="8">
        <f t="shared" si="6"/>
        <v>0</v>
      </c>
      <c r="R33" s="8">
        <f t="shared" si="25"/>
        <v>0</v>
      </c>
      <c r="S33" s="8" t="e">
        <f t="shared" si="7"/>
        <v>#DIV/0!</v>
      </c>
      <c r="T33" s="8" t="e">
        <f t="shared" si="8"/>
        <v>#DIV/0!</v>
      </c>
      <c r="U33" s="8">
        <f t="shared" si="9"/>
        <v>0</v>
      </c>
      <c r="V33" s="8" t="e">
        <f t="shared" si="10"/>
        <v>#DIV/0!</v>
      </c>
      <c r="W33" s="8" t="e">
        <f t="shared" si="26"/>
        <v>#DIV/0!</v>
      </c>
      <c r="X33" s="8" t="e">
        <f t="shared" si="11"/>
        <v>#VALUE!</v>
      </c>
      <c r="Y33" s="8" t="e">
        <f t="shared" si="12"/>
        <v>#VALUE!</v>
      </c>
      <c r="Z33" s="7">
        <f t="shared" si="13"/>
        <v>0</v>
      </c>
      <c r="AA33" s="7">
        <f t="shared" si="14"/>
        <v>0</v>
      </c>
      <c r="AB33" s="7">
        <f t="shared" si="27"/>
        <v>0</v>
      </c>
      <c r="AC33" s="7">
        <f t="shared" si="15"/>
        <v>0</v>
      </c>
      <c r="AD33" s="7">
        <f t="shared" si="28"/>
        <v>0</v>
      </c>
      <c r="AE33" s="7">
        <f t="shared" si="16"/>
        <v>0</v>
      </c>
      <c r="AF33" s="7">
        <f t="shared" si="29"/>
        <v>0</v>
      </c>
      <c r="AG33" s="7" t="e">
        <f t="shared" si="17"/>
        <v>#VALUE!</v>
      </c>
      <c r="AH33" s="7" t="e">
        <f t="shared" si="30"/>
        <v>#VALUE!</v>
      </c>
      <c r="AK33" s="6">
        <f t="shared" si="18"/>
        <v>0</v>
      </c>
      <c r="AL33" s="6">
        <f t="shared" si="19"/>
        <v>0</v>
      </c>
      <c r="AM33" s="6">
        <f t="shared" si="20"/>
        <v>0</v>
      </c>
      <c r="AN33" s="6" t="e">
        <f t="shared" si="21"/>
        <v>#VALUE!</v>
      </c>
      <c r="AO33" s="6" t="e">
        <f t="shared" si="31"/>
        <v>#VALUE!</v>
      </c>
      <c r="AP33" s="6" t="e">
        <f t="shared" si="22"/>
        <v>#VALUE!</v>
      </c>
      <c r="AQ33" s="6">
        <f t="shared" si="32"/>
        <v>0</v>
      </c>
      <c r="AT33" s="5" t="str">
        <f>IF(ISBLANK(Calculator!$H$35),"",IF(H33&lt;=100,F33,""))</f>
        <v/>
      </c>
      <c r="AU33" s="5" t="str">
        <f>IF(ISBLANK(Calculator!$H$35),"",IF(H33&lt;=100,H33,""))</f>
        <v/>
      </c>
      <c r="AV33" s="6" t="str">
        <f>IF(ISBLANK(Calculator!$H$35),"",IF(H33&lt;=100,IF($C$28&lt;=$C$8,I33,NA()),""))</f>
        <v/>
      </c>
      <c r="AW33" s="6" t="str">
        <f>IF(ISBLANK(Calculator!$H$35),"",IF(H33&lt;=100,IF($C$28&lt;=$C$8,AL33,NA()),""))</f>
        <v/>
      </c>
      <c r="AX33" s="6" t="str">
        <f>IF(ISBLANK(Calculator!$H$35),"",IF(H33&lt;=100,IF($C$28&lt;=$C$8,AM33,NA()),""))</f>
        <v/>
      </c>
      <c r="AY33" s="6" t="str">
        <f>IF(ISBLANK(Calculator!$H$35),"",IF(H33&lt;=100,IF($C$28&lt;=$C$8,AK33,NA()),""))</f>
        <v/>
      </c>
      <c r="AZ33" s="6" t="str">
        <f>IF(ISBLANK(Calculator!$H$35),"",IF(H33&lt;=100,IF($C$28&lt;=$C$8,AN33,NA()),""))</f>
        <v/>
      </c>
      <c r="BA33" s="39" t="str">
        <f>IF(ISBLANK(Calculator!$H$35),"",IF(H33&lt;=100,IF($C$28&lt;=$C$8,AZ33/AV33,NA()),""))</f>
        <v/>
      </c>
      <c r="BC33" s="25" t="e">
        <f>IF(ISBLANK(Calculator!$H$35),NA(),IF(H33&lt;=100,F33,NA()))</f>
        <v>#N/A</v>
      </c>
      <c r="BD33" s="5">
        <f>IF(ISBLANK(Calculator!$H$35),H33,IF(H33&lt;=100,H33,NA()))</f>
        <v>89</v>
      </c>
      <c r="BE33" s="6" t="e">
        <f>IF(ISBLANK(Calculator!$H$35),NA(),IF(H33&lt;=100,IF($C$28&lt;=$C$8,I33,"Error"),NA()))</f>
        <v>#N/A</v>
      </c>
      <c r="BF33" s="6" t="e">
        <f>IF(ISBLANK(Calculator!$H$35),NA(),IF(H33&lt;=100,IF($C$28&lt;=$C$8,AQ33,"Error"),NA()))</f>
        <v>#N/A</v>
      </c>
      <c r="BG33" s="6" t="e">
        <f>IF(ISBLANK(Calculator!$H$35),NA(),IF(H33&lt;=100,IF($C$28&lt;=$C$8,AN33,"Error"),NA()))</f>
        <v>#N/A</v>
      </c>
      <c r="BH33" s="6" t="e">
        <f>IF(ISBLANK(Calculator!$H$35),NA(),IF(H33&lt;=100,IF($C$28&lt;=$C$8,I33,"Error"),NA()))</f>
        <v>#N/A</v>
      </c>
      <c r="BI33" s="6" t="e">
        <f>IF(ISBLANK(Calculator!$H$35),NA(),IF(H33&lt;=100,IF($C$28&lt;=$C$8,AO33,"Error"),NA()))</f>
        <v>#N/A</v>
      </c>
      <c r="BJ33" s="26" t="e">
        <f>IF(ISBLANK(Calculator!$H$35),NA(),IF(H33&lt;=100,IF($C$28&lt;=$C$8,AP33,"Error"),NA()))</f>
        <v>#N/A</v>
      </c>
      <c r="BK33" s="6">
        <f t="shared" si="34"/>
        <v>2900000</v>
      </c>
    </row>
    <row r="34" spans="2:63" x14ac:dyDescent="0.25">
      <c r="B34" s="4" t="s">
        <v>77</v>
      </c>
      <c r="C34" s="113">
        <f>Calculator!$H$35</f>
        <v>0</v>
      </c>
      <c r="E34" s="11"/>
      <c r="F34" s="5">
        <v>30</v>
      </c>
      <c r="G34" s="5">
        <f t="shared" si="0"/>
        <v>30</v>
      </c>
      <c r="H34" s="5">
        <f t="shared" si="35"/>
        <v>90</v>
      </c>
      <c r="I34" s="6" t="e">
        <f t="shared" si="33"/>
        <v>#VALUE!</v>
      </c>
      <c r="J34" s="6">
        <f t="shared" si="23"/>
        <v>0</v>
      </c>
      <c r="K34" s="6">
        <f t="shared" si="1"/>
        <v>0</v>
      </c>
      <c r="L34" s="6">
        <f t="shared" si="2"/>
        <v>0</v>
      </c>
      <c r="M34" s="6">
        <f t="shared" si="3"/>
        <v>0</v>
      </c>
      <c r="N34" s="6">
        <f t="shared" si="4"/>
        <v>0</v>
      </c>
      <c r="O34" s="6">
        <f t="shared" si="5"/>
        <v>0</v>
      </c>
      <c r="P34" s="6">
        <f t="shared" si="24"/>
        <v>0</v>
      </c>
      <c r="Q34" s="8">
        <f t="shared" si="6"/>
        <v>0</v>
      </c>
      <c r="R34" s="8">
        <f t="shared" si="25"/>
        <v>0</v>
      </c>
      <c r="S34" s="8" t="e">
        <f t="shared" si="7"/>
        <v>#DIV/0!</v>
      </c>
      <c r="T34" s="8" t="e">
        <f t="shared" si="8"/>
        <v>#DIV/0!</v>
      </c>
      <c r="U34" s="8">
        <f t="shared" si="9"/>
        <v>0</v>
      </c>
      <c r="V34" s="8" t="e">
        <f t="shared" si="10"/>
        <v>#DIV/0!</v>
      </c>
      <c r="W34" s="8" t="e">
        <f t="shared" si="26"/>
        <v>#DIV/0!</v>
      </c>
      <c r="X34" s="8" t="e">
        <f t="shared" si="11"/>
        <v>#VALUE!</v>
      </c>
      <c r="Y34" s="8" t="e">
        <f t="shared" si="12"/>
        <v>#VALUE!</v>
      </c>
      <c r="Z34" s="7">
        <f t="shared" si="13"/>
        <v>0</v>
      </c>
      <c r="AA34" s="7">
        <f t="shared" si="14"/>
        <v>0</v>
      </c>
      <c r="AB34" s="7">
        <f t="shared" si="27"/>
        <v>0</v>
      </c>
      <c r="AC34" s="7">
        <f t="shared" si="15"/>
        <v>0</v>
      </c>
      <c r="AD34" s="7">
        <f t="shared" si="28"/>
        <v>0</v>
      </c>
      <c r="AE34" s="7">
        <f t="shared" si="16"/>
        <v>0</v>
      </c>
      <c r="AF34" s="7">
        <f t="shared" si="29"/>
        <v>0</v>
      </c>
      <c r="AG34" s="7" t="e">
        <f t="shared" si="17"/>
        <v>#VALUE!</v>
      </c>
      <c r="AH34" s="7" t="e">
        <f t="shared" si="30"/>
        <v>#VALUE!</v>
      </c>
      <c r="AK34" s="6">
        <f t="shared" si="18"/>
        <v>0</v>
      </c>
      <c r="AL34" s="6">
        <f t="shared" si="19"/>
        <v>0</v>
      </c>
      <c r="AM34" s="6">
        <f t="shared" si="20"/>
        <v>0</v>
      </c>
      <c r="AN34" s="6" t="e">
        <f t="shared" si="21"/>
        <v>#VALUE!</v>
      </c>
      <c r="AO34" s="6" t="e">
        <f t="shared" si="31"/>
        <v>#VALUE!</v>
      </c>
      <c r="AP34" s="6" t="e">
        <f t="shared" si="22"/>
        <v>#VALUE!</v>
      </c>
      <c r="AQ34" s="6">
        <f t="shared" si="32"/>
        <v>0</v>
      </c>
      <c r="AT34" s="5" t="str">
        <f>IF(ISBLANK(Calculator!$H$35),"",IF(H34&lt;=100,F34,""))</f>
        <v/>
      </c>
      <c r="AU34" s="5" t="str">
        <f>IF(ISBLANK(Calculator!$H$35),"",IF(H34&lt;=100,H34,""))</f>
        <v/>
      </c>
      <c r="AV34" s="6" t="str">
        <f>IF(ISBLANK(Calculator!$H$35),"",IF(H34&lt;=100,IF($C$28&lt;=$C$8,I34,NA()),""))</f>
        <v/>
      </c>
      <c r="AW34" s="6" t="str">
        <f>IF(ISBLANK(Calculator!$H$35),"",IF(H34&lt;=100,IF($C$28&lt;=$C$8,AL34,NA()),""))</f>
        <v/>
      </c>
      <c r="AX34" s="6" t="str">
        <f>IF(ISBLANK(Calculator!$H$35),"",IF(H34&lt;=100,IF($C$28&lt;=$C$8,AM34,NA()),""))</f>
        <v/>
      </c>
      <c r="AY34" s="6" t="str">
        <f>IF(ISBLANK(Calculator!$H$35),"",IF(H34&lt;=100,IF($C$28&lt;=$C$8,AK34,NA()),""))</f>
        <v/>
      </c>
      <c r="AZ34" s="6" t="str">
        <f>IF(ISBLANK(Calculator!$H$35),"",IF(H34&lt;=100,IF($C$28&lt;=$C$8,AN34,NA()),""))</f>
        <v/>
      </c>
      <c r="BA34" s="39" t="str">
        <f>IF(ISBLANK(Calculator!$H$35),"",IF(H34&lt;=100,IF($C$28&lt;=$C$8,AZ34/AV34,NA()),""))</f>
        <v/>
      </c>
      <c r="BC34" s="25" t="e">
        <f>IF(ISBLANK(Calculator!$H$35),NA(),IF(H34&lt;=100,F34,NA()))</f>
        <v>#N/A</v>
      </c>
      <c r="BD34" s="5">
        <f>IF(ISBLANK(Calculator!$H$35),H34,IF(H34&lt;=100,H34,NA()))</f>
        <v>90</v>
      </c>
      <c r="BE34" s="6" t="e">
        <f>IF(ISBLANK(Calculator!$H$35),NA(),IF(H34&lt;=100,IF($C$28&lt;=$C$8,I34,"Error"),NA()))</f>
        <v>#N/A</v>
      </c>
      <c r="BF34" s="6" t="e">
        <f>IF(ISBLANK(Calculator!$H$35),NA(),IF(H34&lt;=100,IF($C$28&lt;=$C$8,AQ34,"Error"),NA()))</f>
        <v>#N/A</v>
      </c>
      <c r="BG34" s="6" t="e">
        <f>IF(ISBLANK(Calculator!$H$35),NA(),IF(H34&lt;=100,IF($C$28&lt;=$C$8,AN34,"Error"),NA()))</f>
        <v>#N/A</v>
      </c>
      <c r="BH34" s="6" t="e">
        <f>IF(ISBLANK(Calculator!$H$35),NA(),IF(H34&lt;=100,IF($C$28&lt;=$C$8,I34,"Error"),NA()))</f>
        <v>#N/A</v>
      </c>
      <c r="BI34" s="6" t="e">
        <f>IF(ISBLANK(Calculator!$H$35),NA(),IF(H34&lt;=100,IF($C$28&lt;=$C$8,AO34,"Error"),NA()))</f>
        <v>#N/A</v>
      </c>
      <c r="BJ34" s="26" t="e">
        <f>IF(ISBLANK(Calculator!$H$35),NA(),IF(H34&lt;=100,IF($C$28&lt;=$C$8,AP34,"Error"),NA()))</f>
        <v>#N/A</v>
      </c>
      <c r="BK34" s="6">
        <f t="shared" si="34"/>
        <v>3000000</v>
      </c>
    </row>
    <row r="35" spans="2:63" x14ac:dyDescent="0.25">
      <c r="E35" s="11"/>
      <c r="F35" s="5">
        <v>31</v>
      </c>
      <c r="G35" s="5">
        <f t="shared" si="0"/>
        <v>31</v>
      </c>
      <c r="H35" s="5">
        <f t="shared" si="35"/>
        <v>91</v>
      </c>
      <c r="I35" s="6" t="e">
        <f t="shared" si="33"/>
        <v>#VALUE!</v>
      </c>
      <c r="J35" s="6">
        <f t="shared" si="23"/>
        <v>0</v>
      </c>
      <c r="K35" s="6">
        <f t="shared" si="1"/>
        <v>0</v>
      </c>
      <c r="L35" s="6">
        <f t="shared" si="2"/>
        <v>0</v>
      </c>
      <c r="M35" s="6">
        <f t="shared" si="3"/>
        <v>0</v>
      </c>
      <c r="N35" s="6">
        <f t="shared" si="4"/>
        <v>0</v>
      </c>
      <c r="O35" s="6">
        <f t="shared" si="5"/>
        <v>0</v>
      </c>
      <c r="P35" s="6">
        <f t="shared" si="24"/>
        <v>0</v>
      </c>
      <c r="Q35" s="8">
        <f t="shared" si="6"/>
        <v>0</v>
      </c>
      <c r="R35" s="8">
        <f t="shared" si="25"/>
        <v>0</v>
      </c>
      <c r="S35" s="8" t="e">
        <f t="shared" si="7"/>
        <v>#DIV/0!</v>
      </c>
      <c r="T35" s="8" t="e">
        <f t="shared" si="8"/>
        <v>#DIV/0!</v>
      </c>
      <c r="U35" s="8">
        <f t="shared" si="9"/>
        <v>0</v>
      </c>
      <c r="V35" s="8" t="e">
        <f t="shared" si="10"/>
        <v>#DIV/0!</v>
      </c>
      <c r="W35" s="8" t="e">
        <f t="shared" si="26"/>
        <v>#DIV/0!</v>
      </c>
      <c r="X35" s="8" t="e">
        <f t="shared" si="11"/>
        <v>#VALUE!</v>
      </c>
      <c r="Y35" s="8" t="e">
        <f t="shared" si="12"/>
        <v>#VALUE!</v>
      </c>
      <c r="Z35" s="7">
        <f t="shared" si="13"/>
        <v>0</v>
      </c>
      <c r="AA35" s="7">
        <f t="shared" si="14"/>
        <v>0</v>
      </c>
      <c r="AB35" s="7">
        <f t="shared" si="27"/>
        <v>0</v>
      </c>
      <c r="AC35" s="7">
        <f t="shared" si="15"/>
        <v>0</v>
      </c>
      <c r="AD35" s="7">
        <f t="shared" si="28"/>
        <v>0</v>
      </c>
      <c r="AE35" s="7">
        <f t="shared" si="16"/>
        <v>0</v>
      </c>
      <c r="AF35" s="7">
        <f t="shared" si="29"/>
        <v>0</v>
      </c>
      <c r="AG35" s="7" t="e">
        <f t="shared" si="17"/>
        <v>#VALUE!</v>
      </c>
      <c r="AH35" s="7" t="e">
        <f t="shared" si="30"/>
        <v>#VALUE!</v>
      </c>
      <c r="AK35" s="6">
        <f t="shared" si="18"/>
        <v>0</v>
      </c>
      <c r="AL35" s="6">
        <f t="shared" si="19"/>
        <v>0</v>
      </c>
      <c r="AM35" s="6">
        <f t="shared" si="20"/>
        <v>0</v>
      </c>
      <c r="AN35" s="6" t="e">
        <f t="shared" si="21"/>
        <v>#VALUE!</v>
      </c>
      <c r="AO35" s="6" t="e">
        <f t="shared" si="31"/>
        <v>#VALUE!</v>
      </c>
      <c r="AP35" s="6" t="e">
        <f t="shared" si="22"/>
        <v>#VALUE!</v>
      </c>
      <c r="AQ35" s="6">
        <f t="shared" si="32"/>
        <v>0</v>
      </c>
      <c r="AT35" s="5" t="str">
        <f>IF(ISBLANK(Calculator!$H$35),"",IF(H35&lt;=100,F35,""))</f>
        <v/>
      </c>
      <c r="AU35" s="5" t="str">
        <f>IF(ISBLANK(Calculator!$H$35),"",IF(H35&lt;=100,H35,""))</f>
        <v/>
      </c>
      <c r="AV35" s="6" t="str">
        <f>IF(ISBLANK(Calculator!$H$35),"",IF(H35&lt;=100,IF($C$28&lt;=$C$8,I35,NA()),""))</f>
        <v/>
      </c>
      <c r="AW35" s="6" t="str">
        <f>IF(ISBLANK(Calculator!$H$35),"",IF(H35&lt;=100,IF($C$28&lt;=$C$8,AL35,NA()),""))</f>
        <v/>
      </c>
      <c r="AX35" s="6" t="str">
        <f>IF(ISBLANK(Calculator!$H$35),"",IF(H35&lt;=100,IF($C$28&lt;=$C$8,AM35,NA()),""))</f>
        <v/>
      </c>
      <c r="AY35" s="6" t="str">
        <f>IF(ISBLANK(Calculator!$H$35),"",IF(H35&lt;=100,IF($C$28&lt;=$C$8,AK35,NA()),""))</f>
        <v/>
      </c>
      <c r="AZ35" s="6" t="str">
        <f>IF(ISBLANK(Calculator!$H$35),"",IF(H35&lt;=100,IF($C$28&lt;=$C$8,AN35,NA()),""))</f>
        <v/>
      </c>
      <c r="BA35" s="39" t="str">
        <f>IF(ISBLANK(Calculator!$H$35),"",IF(H35&lt;=100,IF($C$28&lt;=$C$8,AZ35/AV35,NA()),""))</f>
        <v/>
      </c>
      <c r="BC35" s="25" t="e">
        <f>IF(ISBLANK(Calculator!$H$35),NA(),IF(H35&lt;=100,F35,NA()))</f>
        <v>#N/A</v>
      </c>
      <c r="BD35" s="5">
        <f>IF(ISBLANK(Calculator!$H$35),H35,IF(H35&lt;=100,H35,NA()))</f>
        <v>91</v>
      </c>
      <c r="BE35" s="6" t="e">
        <f>IF(ISBLANK(Calculator!$H$35),NA(),IF(H35&lt;=100,IF($C$28&lt;=$C$8,I35,"Error"),NA()))</f>
        <v>#N/A</v>
      </c>
      <c r="BF35" s="6" t="e">
        <f>IF(ISBLANK(Calculator!$H$35),NA(),IF(H35&lt;=100,IF($C$28&lt;=$C$8,AQ35,"Error"),NA()))</f>
        <v>#N/A</v>
      </c>
      <c r="BG35" s="6" t="e">
        <f>IF(ISBLANK(Calculator!$H$35),NA(),IF(H35&lt;=100,IF($C$28&lt;=$C$8,AN35,"Error"),NA()))</f>
        <v>#N/A</v>
      </c>
      <c r="BH35" s="6" t="e">
        <f>IF(ISBLANK(Calculator!$H$35),NA(),IF(H35&lt;=100,IF($C$28&lt;=$C$8,I35,"Error"),NA()))</f>
        <v>#N/A</v>
      </c>
      <c r="BI35" s="6" t="e">
        <f>IF(ISBLANK(Calculator!$H$35),NA(),IF(H35&lt;=100,IF($C$28&lt;=$C$8,AO35,"Error"),NA()))</f>
        <v>#N/A</v>
      </c>
      <c r="BJ35" s="26" t="e">
        <f>IF(ISBLANK(Calculator!$H$35),NA(),IF(H35&lt;=100,IF($C$28&lt;=$C$8,AP35,"Error"),NA()))</f>
        <v>#N/A</v>
      </c>
      <c r="BK35" s="6">
        <f t="shared" si="34"/>
        <v>3100000</v>
      </c>
    </row>
    <row r="36" spans="2:63" x14ac:dyDescent="0.25">
      <c r="B36" s="1" t="s">
        <v>78</v>
      </c>
      <c r="C36" s="69"/>
      <c r="E36" s="11"/>
      <c r="F36" s="5">
        <v>32</v>
      </c>
      <c r="G36" s="5">
        <f t="shared" si="0"/>
        <v>32</v>
      </c>
      <c r="H36" s="5">
        <f t="shared" si="35"/>
        <v>92</v>
      </c>
      <c r="I36" s="6" t="e">
        <f t="shared" si="33"/>
        <v>#VALUE!</v>
      </c>
      <c r="J36" s="6">
        <f t="shared" si="23"/>
        <v>0</v>
      </c>
      <c r="K36" s="6">
        <f t="shared" si="1"/>
        <v>0</v>
      </c>
      <c r="L36" s="6">
        <f t="shared" si="2"/>
        <v>0</v>
      </c>
      <c r="M36" s="6">
        <f t="shared" si="3"/>
        <v>0</v>
      </c>
      <c r="N36" s="6">
        <f t="shared" si="4"/>
        <v>0</v>
      </c>
      <c r="O36" s="6">
        <f t="shared" si="5"/>
        <v>0</v>
      </c>
      <c r="P36" s="6">
        <f t="shared" si="24"/>
        <v>0</v>
      </c>
      <c r="Q36" s="8">
        <f t="shared" si="6"/>
        <v>0</v>
      </c>
      <c r="R36" s="8">
        <f t="shared" si="25"/>
        <v>0</v>
      </c>
      <c r="S36" s="8" t="e">
        <f t="shared" si="7"/>
        <v>#DIV/0!</v>
      </c>
      <c r="T36" s="8" t="e">
        <f t="shared" si="8"/>
        <v>#DIV/0!</v>
      </c>
      <c r="U36" s="8">
        <f t="shared" si="9"/>
        <v>0</v>
      </c>
      <c r="V36" s="8" t="e">
        <f t="shared" si="10"/>
        <v>#DIV/0!</v>
      </c>
      <c r="W36" s="8" t="e">
        <f t="shared" si="26"/>
        <v>#DIV/0!</v>
      </c>
      <c r="X36" s="8" t="e">
        <f t="shared" si="11"/>
        <v>#VALUE!</v>
      </c>
      <c r="Y36" s="8" t="e">
        <f t="shared" si="12"/>
        <v>#VALUE!</v>
      </c>
      <c r="Z36" s="7">
        <f t="shared" si="13"/>
        <v>0</v>
      </c>
      <c r="AA36" s="7">
        <f t="shared" si="14"/>
        <v>0</v>
      </c>
      <c r="AB36" s="7">
        <f t="shared" si="27"/>
        <v>0</v>
      </c>
      <c r="AC36" s="7">
        <f t="shared" si="15"/>
        <v>0</v>
      </c>
      <c r="AD36" s="7">
        <f t="shared" si="28"/>
        <v>0</v>
      </c>
      <c r="AE36" s="7">
        <f t="shared" si="16"/>
        <v>0</v>
      </c>
      <c r="AF36" s="7">
        <f t="shared" si="29"/>
        <v>0</v>
      </c>
      <c r="AG36" s="7" t="e">
        <f t="shared" si="17"/>
        <v>#VALUE!</v>
      </c>
      <c r="AH36" s="7" t="e">
        <f t="shared" si="30"/>
        <v>#VALUE!</v>
      </c>
      <c r="AK36" s="6">
        <f t="shared" si="18"/>
        <v>0</v>
      </c>
      <c r="AL36" s="6">
        <f t="shared" si="19"/>
        <v>0</v>
      </c>
      <c r="AM36" s="6">
        <f t="shared" si="20"/>
        <v>0</v>
      </c>
      <c r="AN36" s="6" t="e">
        <f t="shared" si="21"/>
        <v>#VALUE!</v>
      </c>
      <c r="AO36" s="6" t="e">
        <f t="shared" si="31"/>
        <v>#VALUE!</v>
      </c>
      <c r="AP36" s="6" t="e">
        <f t="shared" si="22"/>
        <v>#VALUE!</v>
      </c>
      <c r="AQ36" s="6">
        <f t="shared" si="32"/>
        <v>0</v>
      </c>
      <c r="AT36" s="5" t="str">
        <f>IF(ISBLANK(Calculator!$H$35),"",IF(H36&lt;=100,F36,""))</f>
        <v/>
      </c>
      <c r="AU36" s="5" t="str">
        <f>IF(ISBLANK(Calculator!$H$35),"",IF(H36&lt;=100,H36,""))</f>
        <v/>
      </c>
      <c r="AV36" s="6" t="str">
        <f>IF(ISBLANK(Calculator!$H$35),"",IF(H36&lt;=100,IF($C$28&lt;=$C$8,I36,NA()),""))</f>
        <v/>
      </c>
      <c r="AW36" s="6" t="str">
        <f>IF(ISBLANK(Calculator!$H$35),"",IF(H36&lt;=100,IF($C$28&lt;=$C$8,AL36,NA()),""))</f>
        <v/>
      </c>
      <c r="AX36" s="6" t="str">
        <f>IF(ISBLANK(Calculator!$H$35),"",IF(H36&lt;=100,IF($C$28&lt;=$C$8,AM36,NA()),""))</f>
        <v/>
      </c>
      <c r="AY36" s="6" t="str">
        <f>IF(ISBLANK(Calculator!$H$35),"",IF(H36&lt;=100,IF($C$28&lt;=$C$8,AK36,NA()),""))</f>
        <v/>
      </c>
      <c r="AZ36" s="6" t="str">
        <f>IF(ISBLANK(Calculator!$H$35),"",IF(H36&lt;=100,IF($C$28&lt;=$C$8,AN36,NA()),""))</f>
        <v/>
      </c>
      <c r="BA36" s="39" t="str">
        <f>IF(ISBLANK(Calculator!$H$35),"",IF(H36&lt;=100,IF($C$28&lt;=$C$8,AZ36/AV36,NA()),""))</f>
        <v/>
      </c>
      <c r="BC36" s="25" t="e">
        <f>IF(ISBLANK(Calculator!$H$35),NA(),IF(H36&lt;=100,F36,NA()))</f>
        <v>#N/A</v>
      </c>
      <c r="BD36" s="5">
        <f>IF(ISBLANK(Calculator!$H$35),H36,IF(H36&lt;=100,H36,NA()))</f>
        <v>92</v>
      </c>
      <c r="BE36" s="6" t="e">
        <f>IF(ISBLANK(Calculator!$H$35),NA(),IF(H36&lt;=100,IF($C$28&lt;=$C$8,I36,"Error"),NA()))</f>
        <v>#N/A</v>
      </c>
      <c r="BF36" s="6" t="e">
        <f>IF(ISBLANK(Calculator!$H$35),NA(),IF(H36&lt;=100,IF($C$28&lt;=$C$8,AQ36,"Error"),NA()))</f>
        <v>#N/A</v>
      </c>
      <c r="BG36" s="6" t="e">
        <f>IF(ISBLANK(Calculator!$H$35),NA(),IF(H36&lt;=100,IF($C$28&lt;=$C$8,AN36,"Error"),NA()))</f>
        <v>#N/A</v>
      </c>
      <c r="BH36" s="6" t="e">
        <f>IF(ISBLANK(Calculator!$H$35),NA(),IF(H36&lt;=100,IF($C$28&lt;=$C$8,I36,"Error"),NA()))</f>
        <v>#N/A</v>
      </c>
      <c r="BI36" s="6" t="e">
        <f>IF(ISBLANK(Calculator!$H$35),NA(),IF(H36&lt;=100,IF($C$28&lt;=$C$8,AO36,"Error"),NA()))</f>
        <v>#N/A</v>
      </c>
      <c r="BJ36" s="26" t="e">
        <f>IF(ISBLANK(Calculator!$H$35),NA(),IF(H36&lt;=100,IF($C$28&lt;=$C$8,AP36,"Error"),NA()))</f>
        <v>#N/A</v>
      </c>
      <c r="BK36" s="6">
        <f t="shared" si="34"/>
        <v>3200000</v>
      </c>
    </row>
    <row r="37" spans="2:63" x14ac:dyDescent="0.25">
      <c r="B37" s="5" t="s">
        <v>22</v>
      </c>
      <c r="C37" s="78" t="str">
        <f>IF(ISBLANK(Calculator!$H$35),"",LOOKUP(Calculator!$H$33,$F$4:$F$44,$AV$4:$AV$44))</f>
        <v/>
      </c>
      <c r="E37" s="11"/>
      <c r="F37" s="5">
        <v>33</v>
      </c>
      <c r="G37" s="5">
        <f t="shared" si="0"/>
        <v>33</v>
      </c>
      <c r="H37" s="5">
        <f t="shared" si="35"/>
        <v>93</v>
      </c>
      <c r="I37" s="6" t="e">
        <f t="shared" si="33"/>
        <v>#VALUE!</v>
      </c>
      <c r="J37" s="6">
        <f t="shared" si="23"/>
        <v>0</v>
      </c>
      <c r="K37" s="6">
        <f t="shared" si="1"/>
        <v>0</v>
      </c>
      <c r="L37" s="6">
        <f t="shared" si="2"/>
        <v>0</v>
      </c>
      <c r="M37" s="6">
        <f t="shared" si="3"/>
        <v>0</v>
      </c>
      <c r="N37" s="6">
        <f t="shared" si="4"/>
        <v>0</v>
      </c>
      <c r="O37" s="6">
        <f t="shared" si="5"/>
        <v>0</v>
      </c>
      <c r="P37" s="6">
        <f t="shared" si="24"/>
        <v>0</v>
      </c>
      <c r="Q37" s="8">
        <f t="shared" si="6"/>
        <v>0</v>
      </c>
      <c r="R37" s="8">
        <f t="shared" si="25"/>
        <v>0</v>
      </c>
      <c r="S37" s="8" t="e">
        <f t="shared" si="7"/>
        <v>#DIV/0!</v>
      </c>
      <c r="T37" s="8" t="e">
        <f t="shared" si="8"/>
        <v>#DIV/0!</v>
      </c>
      <c r="U37" s="8">
        <f t="shared" si="9"/>
        <v>0</v>
      </c>
      <c r="V37" s="8" t="e">
        <f t="shared" si="10"/>
        <v>#DIV/0!</v>
      </c>
      <c r="W37" s="8" t="e">
        <f t="shared" si="26"/>
        <v>#DIV/0!</v>
      </c>
      <c r="X37" s="8" t="e">
        <f t="shared" si="11"/>
        <v>#VALUE!</v>
      </c>
      <c r="Y37" s="8" t="e">
        <f t="shared" si="12"/>
        <v>#VALUE!</v>
      </c>
      <c r="Z37" s="7">
        <f t="shared" si="13"/>
        <v>0</v>
      </c>
      <c r="AA37" s="7">
        <f t="shared" si="14"/>
        <v>0</v>
      </c>
      <c r="AB37" s="7">
        <f t="shared" si="27"/>
        <v>0</v>
      </c>
      <c r="AC37" s="7">
        <f t="shared" si="15"/>
        <v>0</v>
      </c>
      <c r="AD37" s="7">
        <f t="shared" si="28"/>
        <v>0</v>
      </c>
      <c r="AE37" s="7">
        <f t="shared" si="16"/>
        <v>0</v>
      </c>
      <c r="AF37" s="7">
        <f t="shared" si="29"/>
        <v>0</v>
      </c>
      <c r="AG37" s="7" t="e">
        <f t="shared" si="17"/>
        <v>#VALUE!</v>
      </c>
      <c r="AH37" s="7" t="e">
        <f t="shared" si="30"/>
        <v>#VALUE!</v>
      </c>
      <c r="AK37" s="6">
        <f t="shared" si="18"/>
        <v>0</v>
      </c>
      <c r="AL37" s="6">
        <f t="shared" si="19"/>
        <v>0</v>
      </c>
      <c r="AM37" s="6">
        <f t="shared" si="20"/>
        <v>0</v>
      </c>
      <c r="AN37" s="6" t="e">
        <f t="shared" si="21"/>
        <v>#VALUE!</v>
      </c>
      <c r="AO37" s="6" t="e">
        <f t="shared" si="31"/>
        <v>#VALUE!</v>
      </c>
      <c r="AP37" s="6" t="e">
        <f t="shared" si="22"/>
        <v>#VALUE!</v>
      </c>
      <c r="AQ37" s="6">
        <f t="shared" si="32"/>
        <v>0</v>
      </c>
      <c r="AT37" s="5" t="str">
        <f>IF(ISBLANK(Calculator!$H$35),"",IF(H37&lt;=100,F37,""))</f>
        <v/>
      </c>
      <c r="AU37" s="5" t="str">
        <f>IF(ISBLANK(Calculator!$H$35),"",IF(H37&lt;=100,H37,""))</f>
        <v/>
      </c>
      <c r="AV37" s="6" t="str">
        <f>IF(ISBLANK(Calculator!$H$35),"",IF(H37&lt;=100,IF($C$28&lt;=$C$8,I37,NA()),""))</f>
        <v/>
      </c>
      <c r="AW37" s="6" t="str">
        <f>IF(ISBLANK(Calculator!$H$35),"",IF(H37&lt;=100,IF($C$28&lt;=$C$8,AL37,NA()),""))</f>
        <v/>
      </c>
      <c r="AX37" s="6" t="str">
        <f>IF(ISBLANK(Calculator!$H$35),"",IF(H37&lt;=100,IF($C$28&lt;=$C$8,AM37,NA()),""))</f>
        <v/>
      </c>
      <c r="AY37" s="6" t="str">
        <f>IF(ISBLANK(Calculator!$H$35),"",IF(H37&lt;=100,IF($C$28&lt;=$C$8,AK37,NA()),""))</f>
        <v/>
      </c>
      <c r="AZ37" s="6" t="str">
        <f>IF(ISBLANK(Calculator!$H$35),"",IF(H37&lt;=100,IF($C$28&lt;=$C$8,AN37,NA()),""))</f>
        <v/>
      </c>
      <c r="BA37" s="39" t="str">
        <f>IF(ISBLANK(Calculator!$H$35),"",IF(H37&lt;=100,IF($C$28&lt;=$C$8,AZ37/AV37,NA()),""))</f>
        <v/>
      </c>
      <c r="BC37" s="25" t="e">
        <f>IF(ISBLANK(Calculator!$H$35),NA(),IF(H37&lt;=100,F37,NA()))</f>
        <v>#N/A</v>
      </c>
      <c r="BD37" s="5">
        <f>IF(ISBLANK(Calculator!$H$35),H37,IF(H37&lt;=100,H37,NA()))</f>
        <v>93</v>
      </c>
      <c r="BE37" s="6" t="e">
        <f>IF(ISBLANK(Calculator!$H$35),NA(),IF(H37&lt;=100,IF($C$28&lt;=$C$8,I37,"Error"),NA()))</f>
        <v>#N/A</v>
      </c>
      <c r="BF37" s="6" t="e">
        <f>IF(ISBLANK(Calculator!$H$35),NA(),IF(H37&lt;=100,IF($C$28&lt;=$C$8,AQ37,"Error"),NA()))</f>
        <v>#N/A</v>
      </c>
      <c r="BG37" s="6" t="e">
        <f>IF(ISBLANK(Calculator!$H$35),NA(),IF(H37&lt;=100,IF($C$28&lt;=$C$8,AN37,"Error"),NA()))</f>
        <v>#N/A</v>
      </c>
      <c r="BH37" s="6" t="e">
        <f>IF(ISBLANK(Calculator!$H$35),NA(),IF(H37&lt;=100,IF($C$28&lt;=$C$8,I37,"Error"),NA()))</f>
        <v>#N/A</v>
      </c>
      <c r="BI37" s="6" t="e">
        <f>IF(ISBLANK(Calculator!$H$35),NA(),IF(H37&lt;=100,IF($C$28&lt;=$C$8,AO37,"Error"),NA()))</f>
        <v>#N/A</v>
      </c>
      <c r="BJ37" s="26" t="e">
        <f>IF(ISBLANK(Calculator!$H$35),NA(),IF(H37&lt;=100,IF($C$28&lt;=$C$8,AP37,"Error"),NA()))</f>
        <v>#N/A</v>
      </c>
      <c r="BK37" s="6">
        <f t="shared" si="34"/>
        <v>3300000</v>
      </c>
    </row>
    <row r="38" spans="2:63" x14ac:dyDescent="0.25">
      <c r="B38" s="14" t="s">
        <v>50</v>
      </c>
      <c r="C38" s="78" t="str">
        <f>IF(ISBLANK(Calculator!$H$35),"",LOOKUP(Calculator!$H$33,$F$4:$F$44,$AY$4:$AY$44))</f>
        <v/>
      </c>
      <c r="E38" s="11"/>
      <c r="F38" s="5">
        <v>34</v>
      </c>
      <c r="G38" s="5">
        <f t="shared" si="0"/>
        <v>34</v>
      </c>
      <c r="H38" s="5">
        <f t="shared" si="35"/>
        <v>94</v>
      </c>
      <c r="I38" s="6" t="e">
        <f t="shared" si="33"/>
        <v>#VALUE!</v>
      </c>
      <c r="J38" s="6">
        <f t="shared" si="23"/>
        <v>0</v>
      </c>
      <c r="K38" s="6">
        <f t="shared" si="1"/>
        <v>0</v>
      </c>
      <c r="L38" s="6">
        <f t="shared" si="2"/>
        <v>0</v>
      </c>
      <c r="M38" s="6">
        <f t="shared" si="3"/>
        <v>0</v>
      </c>
      <c r="N38" s="6">
        <f t="shared" si="4"/>
        <v>0</v>
      </c>
      <c r="O38" s="6">
        <f t="shared" si="5"/>
        <v>0</v>
      </c>
      <c r="P38" s="6">
        <f t="shared" si="24"/>
        <v>0</v>
      </c>
      <c r="Q38" s="8">
        <f t="shared" si="6"/>
        <v>0</v>
      </c>
      <c r="R38" s="8">
        <f t="shared" si="25"/>
        <v>0</v>
      </c>
      <c r="S38" s="8" t="e">
        <f t="shared" si="7"/>
        <v>#DIV/0!</v>
      </c>
      <c r="T38" s="8" t="e">
        <f t="shared" si="8"/>
        <v>#DIV/0!</v>
      </c>
      <c r="U38" s="8">
        <f t="shared" si="9"/>
        <v>0</v>
      </c>
      <c r="V38" s="8" t="e">
        <f t="shared" si="10"/>
        <v>#DIV/0!</v>
      </c>
      <c r="W38" s="8" t="e">
        <f t="shared" si="26"/>
        <v>#DIV/0!</v>
      </c>
      <c r="X38" s="8" t="e">
        <f t="shared" si="11"/>
        <v>#VALUE!</v>
      </c>
      <c r="Y38" s="8" t="e">
        <f t="shared" si="12"/>
        <v>#VALUE!</v>
      </c>
      <c r="Z38" s="7">
        <f t="shared" si="13"/>
        <v>0</v>
      </c>
      <c r="AA38" s="7">
        <f t="shared" si="14"/>
        <v>0</v>
      </c>
      <c r="AB38" s="7">
        <f t="shared" si="27"/>
        <v>0</v>
      </c>
      <c r="AC38" s="7">
        <f t="shared" si="15"/>
        <v>0</v>
      </c>
      <c r="AD38" s="7">
        <f t="shared" si="28"/>
        <v>0</v>
      </c>
      <c r="AE38" s="7">
        <f t="shared" si="16"/>
        <v>0</v>
      </c>
      <c r="AF38" s="7">
        <f t="shared" si="29"/>
        <v>0</v>
      </c>
      <c r="AG38" s="7" t="e">
        <f t="shared" si="17"/>
        <v>#VALUE!</v>
      </c>
      <c r="AH38" s="7" t="e">
        <f t="shared" si="30"/>
        <v>#VALUE!</v>
      </c>
      <c r="AK38" s="6">
        <f t="shared" si="18"/>
        <v>0</v>
      </c>
      <c r="AL38" s="6">
        <f t="shared" si="19"/>
        <v>0</v>
      </c>
      <c r="AM38" s="6">
        <f t="shared" si="20"/>
        <v>0</v>
      </c>
      <c r="AN38" s="6" t="e">
        <f t="shared" si="21"/>
        <v>#VALUE!</v>
      </c>
      <c r="AO38" s="6" t="e">
        <f t="shared" si="31"/>
        <v>#VALUE!</v>
      </c>
      <c r="AP38" s="6" t="e">
        <f t="shared" si="22"/>
        <v>#VALUE!</v>
      </c>
      <c r="AQ38" s="6">
        <f t="shared" si="32"/>
        <v>0</v>
      </c>
      <c r="AT38" s="5" t="str">
        <f>IF(ISBLANK(Calculator!$H$35),"",IF(H38&lt;=100,F38,""))</f>
        <v/>
      </c>
      <c r="AU38" s="5" t="str">
        <f>IF(ISBLANK(Calculator!$H$35),"",IF(H38&lt;=100,H38,""))</f>
        <v/>
      </c>
      <c r="AV38" s="6" t="str">
        <f>IF(ISBLANK(Calculator!$H$35),"",IF(H38&lt;=100,IF($C$28&lt;=$C$8,I38,NA()),""))</f>
        <v/>
      </c>
      <c r="AW38" s="6" t="str">
        <f>IF(ISBLANK(Calculator!$H$35),"",IF(H38&lt;=100,IF($C$28&lt;=$C$8,AL38,NA()),""))</f>
        <v/>
      </c>
      <c r="AX38" s="6" t="str">
        <f>IF(ISBLANK(Calculator!$H$35),"",IF(H38&lt;=100,IF($C$28&lt;=$C$8,AM38,NA()),""))</f>
        <v/>
      </c>
      <c r="AY38" s="6" t="str">
        <f>IF(ISBLANK(Calculator!$H$35),"",IF(H38&lt;=100,IF($C$28&lt;=$C$8,AK38,NA()),""))</f>
        <v/>
      </c>
      <c r="AZ38" s="6" t="str">
        <f>IF(ISBLANK(Calculator!$H$35),"",IF(H38&lt;=100,IF($C$28&lt;=$C$8,AN38,NA()),""))</f>
        <v/>
      </c>
      <c r="BA38" s="39" t="str">
        <f>IF(ISBLANK(Calculator!$H$35),"",IF(H38&lt;=100,IF($C$28&lt;=$C$8,AZ38/AV38,NA()),""))</f>
        <v/>
      </c>
      <c r="BC38" s="25" t="e">
        <f>IF(ISBLANK(Calculator!$H$35),NA(),IF(H38&lt;=100,F38,NA()))</f>
        <v>#N/A</v>
      </c>
      <c r="BD38" s="5">
        <f>IF(ISBLANK(Calculator!$H$35),H38,IF(H38&lt;=100,H38,NA()))</f>
        <v>94</v>
      </c>
      <c r="BE38" s="6" t="e">
        <f>IF(ISBLANK(Calculator!$H$35),NA(),IF(H38&lt;=100,IF($C$28&lt;=$C$8,I38,"Error"),NA()))</f>
        <v>#N/A</v>
      </c>
      <c r="BF38" s="6" t="e">
        <f>IF(ISBLANK(Calculator!$H$35),NA(),IF(H38&lt;=100,IF($C$28&lt;=$C$8,AQ38,"Error"),NA()))</f>
        <v>#N/A</v>
      </c>
      <c r="BG38" s="6" t="e">
        <f>IF(ISBLANK(Calculator!$H$35),NA(),IF(H38&lt;=100,IF($C$28&lt;=$C$8,AN38,"Error"),NA()))</f>
        <v>#N/A</v>
      </c>
      <c r="BH38" s="6" t="e">
        <f>IF(ISBLANK(Calculator!$H$35),NA(),IF(H38&lt;=100,IF($C$28&lt;=$C$8,I38,"Error"),NA()))</f>
        <v>#N/A</v>
      </c>
      <c r="BI38" s="6" t="e">
        <f>IF(ISBLANK(Calculator!$H$35),NA(),IF(H38&lt;=100,IF($C$28&lt;=$C$8,AO38,"Error"),NA()))</f>
        <v>#N/A</v>
      </c>
      <c r="BJ38" s="26" t="e">
        <f>IF(ISBLANK(Calculator!$H$35),NA(),IF(H38&lt;=100,IF($C$28&lt;=$C$8,AP38,"Error"),NA()))</f>
        <v>#N/A</v>
      </c>
      <c r="BK38" s="6">
        <f t="shared" si="34"/>
        <v>3400000</v>
      </c>
    </row>
    <row r="39" spans="2:63" x14ac:dyDescent="0.25">
      <c r="B39" s="13" t="s">
        <v>79</v>
      </c>
      <c r="C39" s="78" t="str">
        <f>IF(ISBLANK(Calculator!$H$35),"",LOOKUP(Calculator!$H$33,$F$4:$F$44,$AW$4:$AW$44))</f>
        <v/>
      </c>
      <c r="E39" s="11"/>
      <c r="F39" s="5">
        <v>35</v>
      </c>
      <c r="G39" s="5">
        <f t="shared" si="0"/>
        <v>35</v>
      </c>
      <c r="H39" s="5">
        <f t="shared" si="35"/>
        <v>95</v>
      </c>
      <c r="I39" s="6" t="e">
        <f t="shared" si="33"/>
        <v>#VALUE!</v>
      </c>
      <c r="J39" s="6">
        <f t="shared" si="23"/>
        <v>0</v>
      </c>
      <c r="K39" s="6">
        <f t="shared" si="1"/>
        <v>0</v>
      </c>
      <c r="L39" s="6">
        <f t="shared" si="2"/>
        <v>0</v>
      </c>
      <c r="M39" s="6">
        <f t="shared" si="3"/>
        <v>0</v>
      </c>
      <c r="N39" s="6">
        <f t="shared" si="4"/>
        <v>0</v>
      </c>
      <c r="O39" s="6">
        <f t="shared" si="5"/>
        <v>0</v>
      </c>
      <c r="P39" s="6">
        <f t="shared" si="24"/>
        <v>0</v>
      </c>
      <c r="Q39" s="8">
        <f t="shared" si="6"/>
        <v>0</v>
      </c>
      <c r="R39" s="8">
        <f t="shared" si="25"/>
        <v>0</v>
      </c>
      <c r="S39" s="8" t="e">
        <f t="shared" si="7"/>
        <v>#DIV/0!</v>
      </c>
      <c r="T39" s="8" t="e">
        <f t="shared" si="8"/>
        <v>#DIV/0!</v>
      </c>
      <c r="U39" s="8">
        <f t="shared" si="9"/>
        <v>0</v>
      </c>
      <c r="V39" s="8" t="e">
        <f t="shared" si="10"/>
        <v>#DIV/0!</v>
      </c>
      <c r="W39" s="8" t="e">
        <f t="shared" si="26"/>
        <v>#DIV/0!</v>
      </c>
      <c r="X39" s="8" t="e">
        <f t="shared" si="11"/>
        <v>#VALUE!</v>
      </c>
      <c r="Y39" s="8" t="e">
        <f t="shared" si="12"/>
        <v>#VALUE!</v>
      </c>
      <c r="Z39" s="7">
        <f t="shared" si="13"/>
        <v>0</v>
      </c>
      <c r="AA39" s="7">
        <f t="shared" si="14"/>
        <v>0</v>
      </c>
      <c r="AB39" s="7">
        <f t="shared" si="27"/>
        <v>0</v>
      </c>
      <c r="AC39" s="7">
        <f t="shared" si="15"/>
        <v>0</v>
      </c>
      <c r="AD39" s="7">
        <f t="shared" si="28"/>
        <v>0</v>
      </c>
      <c r="AE39" s="7">
        <f t="shared" si="16"/>
        <v>0</v>
      </c>
      <c r="AF39" s="7">
        <f t="shared" si="29"/>
        <v>0</v>
      </c>
      <c r="AG39" s="7" t="e">
        <f t="shared" si="17"/>
        <v>#VALUE!</v>
      </c>
      <c r="AH39" s="7" t="e">
        <f t="shared" si="30"/>
        <v>#VALUE!</v>
      </c>
      <c r="AK39" s="6">
        <f t="shared" si="18"/>
        <v>0</v>
      </c>
      <c r="AL39" s="6">
        <f t="shared" si="19"/>
        <v>0</v>
      </c>
      <c r="AM39" s="6">
        <f t="shared" si="20"/>
        <v>0</v>
      </c>
      <c r="AN39" s="6" t="e">
        <f t="shared" si="21"/>
        <v>#VALUE!</v>
      </c>
      <c r="AO39" s="6" t="e">
        <f t="shared" si="31"/>
        <v>#VALUE!</v>
      </c>
      <c r="AP39" s="6" t="e">
        <f t="shared" si="22"/>
        <v>#VALUE!</v>
      </c>
      <c r="AQ39" s="6">
        <f t="shared" si="32"/>
        <v>0</v>
      </c>
      <c r="AT39" s="5" t="str">
        <f>IF(ISBLANK(Calculator!$H$35),"",IF(H39&lt;=100,F39,""))</f>
        <v/>
      </c>
      <c r="AU39" s="5" t="str">
        <f>IF(ISBLANK(Calculator!$H$35),"",IF(H39&lt;=100,H39,""))</f>
        <v/>
      </c>
      <c r="AV39" s="6" t="str">
        <f>IF(ISBLANK(Calculator!$H$35),"",IF(H39&lt;=100,IF($C$28&lt;=$C$8,I39,NA()),""))</f>
        <v/>
      </c>
      <c r="AW39" s="6" t="str">
        <f>IF(ISBLANK(Calculator!$H$35),"",IF(H39&lt;=100,IF($C$28&lt;=$C$8,AL39,NA()),""))</f>
        <v/>
      </c>
      <c r="AX39" s="6" t="str">
        <f>IF(ISBLANK(Calculator!$H$35),"",IF(H39&lt;=100,IF($C$28&lt;=$C$8,AM39,NA()),""))</f>
        <v/>
      </c>
      <c r="AY39" s="6" t="str">
        <f>IF(ISBLANK(Calculator!$H$35),"",IF(H39&lt;=100,IF($C$28&lt;=$C$8,AK39,NA()),""))</f>
        <v/>
      </c>
      <c r="AZ39" s="6" t="str">
        <f>IF(ISBLANK(Calculator!$H$35),"",IF(H39&lt;=100,IF($C$28&lt;=$C$8,AN39,NA()),""))</f>
        <v/>
      </c>
      <c r="BA39" s="39" t="str">
        <f>IF(ISBLANK(Calculator!$H$35),"",IF(H39&lt;=100,IF($C$28&lt;=$C$8,AZ39/AV39,NA()),""))</f>
        <v/>
      </c>
      <c r="BC39" s="25" t="e">
        <f>IF(ISBLANK(Calculator!$H$35),NA(),IF(H39&lt;=100,F39,NA()))</f>
        <v>#N/A</v>
      </c>
      <c r="BD39" s="5">
        <f>IF(ISBLANK(Calculator!$H$35),H39,IF(H39&lt;=100,H39,NA()))</f>
        <v>95</v>
      </c>
      <c r="BE39" s="6" t="e">
        <f>IF(ISBLANK(Calculator!$H$35),NA(),IF(H39&lt;=100,IF($C$28&lt;=$C$8,I39,"Error"),NA()))</f>
        <v>#N/A</v>
      </c>
      <c r="BF39" s="6" t="e">
        <f>IF(ISBLANK(Calculator!$H$35),NA(),IF(H39&lt;=100,IF($C$28&lt;=$C$8,AQ39,"Error"),NA()))</f>
        <v>#N/A</v>
      </c>
      <c r="BG39" s="6" t="e">
        <f>IF(ISBLANK(Calculator!$H$35),NA(),IF(H39&lt;=100,IF($C$28&lt;=$C$8,AN39,"Error"),NA()))</f>
        <v>#N/A</v>
      </c>
      <c r="BH39" s="6" t="e">
        <f>IF(ISBLANK(Calculator!$H$35),NA(),IF(H39&lt;=100,IF($C$28&lt;=$C$8,I39,"Error"),NA()))</f>
        <v>#N/A</v>
      </c>
      <c r="BI39" s="6" t="e">
        <f>IF(ISBLANK(Calculator!$H$35),NA(),IF(H39&lt;=100,IF($C$28&lt;=$C$8,AO39,"Error"),NA()))</f>
        <v>#N/A</v>
      </c>
      <c r="BJ39" s="26" t="e">
        <f>IF(ISBLANK(Calculator!$H$35),NA(),IF(H39&lt;=100,IF($C$28&lt;=$C$8,AP39,"Error"),NA()))</f>
        <v>#N/A</v>
      </c>
      <c r="BK39" s="6">
        <f t="shared" si="34"/>
        <v>3500000</v>
      </c>
    </row>
    <row r="40" spans="2:63" x14ac:dyDescent="0.25">
      <c r="B40" s="13" t="s">
        <v>49</v>
      </c>
      <c r="C40" s="78" t="str">
        <f>LOOKUP(Calculator!$H$33,$F$4:$F$44,$AX$4:$AX$44)</f>
        <v/>
      </c>
      <c r="E40" s="11"/>
      <c r="F40" s="5">
        <v>36</v>
      </c>
      <c r="G40" s="5">
        <f t="shared" si="0"/>
        <v>36</v>
      </c>
      <c r="H40" s="5">
        <f t="shared" si="35"/>
        <v>96</v>
      </c>
      <c r="I40" s="6" t="e">
        <f t="shared" si="33"/>
        <v>#VALUE!</v>
      </c>
      <c r="J40" s="6">
        <f t="shared" si="23"/>
        <v>0</v>
      </c>
      <c r="K40" s="6">
        <f t="shared" si="1"/>
        <v>0</v>
      </c>
      <c r="L40" s="6">
        <f t="shared" si="2"/>
        <v>0</v>
      </c>
      <c r="M40" s="6">
        <f t="shared" si="3"/>
        <v>0</v>
      </c>
      <c r="N40" s="6">
        <f t="shared" si="4"/>
        <v>0</v>
      </c>
      <c r="O40" s="6">
        <f t="shared" si="5"/>
        <v>0</v>
      </c>
      <c r="P40" s="6">
        <f t="shared" si="24"/>
        <v>0</v>
      </c>
      <c r="Q40" s="8">
        <f t="shared" si="6"/>
        <v>0</v>
      </c>
      <c r="R40" s="8">
        <f t="shared" si="25"/>
        <v>0</v>
      </c>
      <c r="S40" s="8" t="e">
        <f t="shared" si="7"/>
        <v>#DIV/0!</v>
      </c>
      <c r="T40" s="8" t="e">
        <f t="shared" si="8"/>
        <v>#DIV/0!</v>
      </c>
      <c r="U40" s="8">
        <f t="shared" si="9"/>
        <v>0</v>
      </c>
      <c r="V40" s="8" t="e">
        <f t="shared" si="10"/>
        <v>#DIV/0!</v>
      </c>
      <c r="W40" s="8" t="e">
        <f t="shared" si="26"/>
        <v>#DIV/0!</v>
      </c>
      <c r="X40" s="8" t="e">
        <f t="shared" si="11"/>
        <v>#VALUE!</v>
      </c>
      <c r="Y40" s="8" t="e">
        <f t="shared" si="12"/>
        <v>#VALUE!</v>
      </c>
      <c r="Z40" s="7">
        <f t="shared" si="13"/>
        <v>0</v>
      </c>
      <c r="AA40" s="7">
        <f t="shared" si="14"/>
        <v>0</v>
      </c>
      <c r="AB40" s="7">
        <f t="shared" si="27"/>
        <v>0</v>
      </c>
      <c r="AC40" s="7">
        <f t="shared" si="15"/>
        <v>0</v>
      </c>
      <c r="AD40" s="7">
        <f t="shared" si="28"/>
        <v>0</v>
      </c>
      <c r="AE40" s="7">
        <f t="shared" si="16"/>
        <v>0</v>
      </c>
      <c r="AF40" s="7">
        <f t="shared" si="29"/>
        <v>0</v>
      </c>
      <c r="AG40" s="7" t="e">
        <f t="shared" si="17"/>
        <v>#VALUE!</v>
      </c>
      <c r="AH40" s="7" t="e">
        <f t="shared" si="30"/>
        <v>#VALUE!</v>
      </c>
      <c r="AK40" s="6">
        <f t="shared" si="18"/>
        <v>0</v>
      </c>
      <c r="AL40" s="6">
        <f t="shared" si="19"/>
        <v>0</v>
      </c>
      <c r="AM40" s="6">
        <f t="shared" si="20"/>
        <v>0</v>
      </c>
      <c r="AN40" s="6" t="e">
        <f t="shared" si="21"/>
        <v>#VALUE!</v>
      </c>
      <c r="AO40" s="6" t="e">
        <f t="shared" si="31"/>
        <v>#VALUE!</v>
      </c>
      <c r="AP40" s="6" t="e">
        <f t="shared" si="22"/>
        <v>#VALUE!</v>
      </c>
      <c r="AQ40" s="6">
        <f t="shared" si="32"/>
        <v>0</v>
      </c>
      <c r="AT40" s="5" t="str">
        <f>IF(ISBLANK(Calculator!$H$35),"",IF(H40&lt;=100,F40,""))</f>
        <v/>
      </c>
      <c r="AU40" s="5" t="str">
        <f>IF(ISBLANK(Calculator!$H$35),"",IF(H40&lt;=100,H40,""))</f>
        <v/>
      </c>
      <c r="AV40" s="6" t="str">
        <f>IF(ISBLANK(Calculator!$H$35),"",IF(H40&lt;=100,IF($C$28&lt;=$C$8,I40,NA()),""))</f>
        <v/>
      </c>
      <c r="AW40" s="6" t="str">
        <f>IF(ISBLANK(Calculator!$H$35),"",IF(H40&lt;=100,IF($C$28&lt;=$C$8,AL40,NA()),""))</f>
        <v/>
      </c>
      <c r="AX40" s="6" t="str">
        <f>IF(ISBLANK(Calculator!$H$35),"",IF(H40&lt;=100,IF($C$28&lt;=$C$8,AM40,NA()),""))</f>
        <v/>
      </c>
      <c r="AY40" s="6" t="str">
        <f>IF(ISBLANK(Calculator!$H$35),"",IF(H40&lt;=100,IF($C$28&lt;=$C$8,AK40,NA()),""))</f>
        <v/>
      </c>
      <c r="AZ40" s="6" t="str">
        <f>IF(ISBLANK(Calculator!$H$35),"",IF(H40&lt;=100,IF($C$28&lt;=$C$8,AN40,NA()),""))</f>
        <v/>
      </c>
      <c r="BA40" s="39" t="str">
        <f>IF(ISBLANK(Calculator!$H$35),"",IF(H40&lt;=100,IF($C$28&lt;=$C$8,AZ40/AV40,NA()),""))</f>
        <v/>
      </c>
      <c r="BC40" s="25" t="e">
        <f>IF(ISBLANK(Calculator!$H$35),NA(),IF(H40&lt;=100,F40,NA()))</f>
        <v>#N/A</v>
      </c>
      <c r="BD40" s="5">
        <f>IF(ISBLANK(Calculator!$H$35),H40,IF(H40&lt;=100,H40,NA()))</f>
        <v>96</v>
      </c>
      <c r="BE40" s="6" t="e">
        <f>IF(ISBLANK(Calculator!$H$35),NA(),IF(H40&lt;=100,IF($C$28&lt;=$C$8,I40,"Error"),NA()))</f>
        <v>#N/A</v>
      </c>
      <c r="BF40" s="6" t="e">
        <f>IF(ISBLANK(Calculator!$H$35),NA(),IF(H40&lt;=100,IF($C$28&lt;=$C$8,AQ40,"Error"),NA()))</f>
        <v>#N/A</v>
      </c>
      <c r="BG40" s="6" t="e">
        <f>IF(ISBLANK(Calculator!$H$35),NA(),IF(H40&lt;=100,IF($C$28&lt;=$C$8,AN40,"Error"),NA()))</f>
        <v>#N/A</v>
      </c>
      <c r="BH40" s="6" t="e">
        <f>IF(ISBLANK(Calculator!$H$35),NA(),IF(H40&lt;=100,IF($C$28&lt;=$C$8,I40,"Error"),NA()))</f>
        <v>#N/A</v>
      </c>
      <c r="BI40" s="6" t="e">
        <f>IF(ISBLANK(Calculator!$H$35),NA(),IF(H40&lt;=100,IF($C$28&lt;=$C$8,AO40,"Error"),NA()))</f>
        <v>#N/A</v>
      </c>
      <c r="BJ40" s="26" t="e">
        <f>IF(ISBLANK(Calculator!$H$35),NA(),IF(H40&lt;=100,IF($C$28&lt;=$C$8,AP40,"Error"),NA()))</f>
        <v>#N/A</v>
      </c>
      <c r="BK40" s="6">
        <f t="shared" si="34"/>
        <v>3600000</v>
      </c>
    </row>
    <row r="41" spans="2:63" x14ac:dyDescent="0.25">
      <c r="B41" s="5" t="s">
        <v>80</v>
      </c>
      <c r="C41" s="78" t="str">
        <f>IF(ISBLANK(Calculator!$H$35),"",LOOKUP(Calculator!$H$33,$F$4:$F$44,$AZ$4:$AZ$44))</f>
        <v/>
      </c>
      <c r="E41" s="11"/>
      <c r="F41" s="5">
        <v>37</v>
      </c>
      <c r="G41" s="5">
        <f t="shared" si="0"/>
        <v>37</v>
      </c>
      <c r="H41" s="5">
        <f t="shared" si="35"/>
        <v>97</v>
      </c>
      <c r="I41" s="6" t="e">
        <f t="shared" si="33"/>
        <v>#VALUE!</v>
      </c>
      <c r="J41" s="6">
        <f t="shared" si="23"/>
        <v>0</v>
      </c>
      <c r="K41" s="6">
        <f t="shared" si="1"/>
        <v>0</v>
      </c>
      <c r="L41" s="6">
        <f t="shared" si="2"/>
        <v>0</v>
      </c>
      <c r="M41" s="6">
        <f t="shared" si="3"/>
        <v>0</v>
      </c>
      <c r="N41" s="6">
        <f t="shared" si="4"/>
        <v>0</v>
      </c>
      <c r="O41" s="6">
        <f t="shared" si="5"/>
        <v>0</v>
      </c>
      <c r="P41" s="6">
        <f t="shared" si="24"/>
        <v>0</v>
      </c>
      <c r="Q41" s="8">
        <f t="shared" si="6"/>
        <v>0</v>
      </c>
      <c r="R41" s="8">
        <f t="shared" si="25"/>
        <v>0</v>
      </c>
      <c r="S41" s="8" t="e">
        <f t="shared" si="7"/>
        <v>#DIV/0!</v>
      </c>
      <c r="T41" s="8" t="e">
        <f t="shared" si="8"/>
        <v>#DIV/0!</v>
      </c>
      <c r="U41" s="8">
        <f t="shared" si="9"/>
        <v>0</v>
      </c>
      <c r="V41" s="8" t="e">
        <f t="shared" si="10"/>
        <v>#DIV/0!</v>
      </c>
      <c r="W41" s="8" t="e">
        <f t="shared" si="26"/>
        <v>#DIV/0!</v>
      </c>
      <c r="X41" s="8" t="e">
        <f t="shared" si="11"/>
        <v>#VALUE!</v>
      </c>
      <c r="Y41" s="8" t="e">
        <f t="shared" si="12"/>
        <v>#VALUE!</v>
      </c>
      <c r="Z41" s="7">
        <f t="shared" si="13"/>
        <v>0</v>
      </c>
      <c r="AA41" s="7">
        <f t="shared" si="14"/>
        <v>0</v>
      </c>
      <c r="AB41" s="7">
        <f t="shared" si="27"/>
        <v>0</v>
      </c>
      <c r="AC41" s="7">
        <f t="shared" si="15"/>
        <v>0</v>
      </c>
      <c r="AD41" s="7">
        <f t="shared" si="28"/>
        <v>0</v>
      </c>
      <c r="AE41" s="7">
        <f t="shared" si="16"/>
        <v>0</v>
      </c>
      <c r="AF41" s="7">
        <f t="shared" si="29"/>
        <v>0</v>
      </c>
      <c r="AG41" s="7" t="e">
        <f t="shared" si="17"/>
        <v>#VALUE!</v>
      </c>
      <c r="AH41" s="7" t="e">
        <f t="shared" si="30"/>
        <v>#VALUE!</v>
      </c>
      <c r="AK41" s="6">
        <f t="shared" si="18"/>
        <v>0</v>
      </c>
      <c r="AL41" s="6">
        <f t="shared" si="19"/>
        <v>0</v>
      </c>
      <c r="AM41" s="6">
        <f t="shared" si="20"/>
        <v>0</v>
      </c>
      <c r="AN41" s="6" t="e">
        <f t="shared" si="21"/>
        <v>#VALUE!</v>
      </c>
      <c r="AO41" s="6" t="e">
        <f t="shared" si="31"/>
        <v>#VALUE!</v>
      </c>
      <c r="AP41" s="6" t="e">
        <f t="shared" si="22"/>
        <v>#VALUE!</v>
      </c>
      <c r="AQ41" s="6">
        <f t="shared" si="32"/>
        <v>0</v>
      </c>
      <c r="AT41" s="5" t="str">
        <f>IF(ISBLANK(Calculator!$H$35),"",IF(H41&lt;=100,F41,""))</f>
        <v/>
      </c>
      <c r="AU41" s="5" t="str">
        <f>IF(ISBLANK(Calculator!$H$35),"",IF(H41&lt;=100,H41,""))</f>
        <v/>
      </c>
      <c r="AV41" s="6" t="str">
        <f>IF(ISBLANK(Calculator!$H$35),"",IF(H41&lt;=100,IF($C$28&lt;=$C$8,I41,NA()),""))</f>
        <v/>
      </c>
      <c r="AW41" s="6" t="str">
        <f>IF(ISBLANK(Calculator!$H$35),"",IF(H41&lt;=100,IF($C$28&lt;=$C$8,AL41,NA()),""))</f>
        <v/>
      </c>
      <c r="AX41" s="6" t="str">
        <f>IF(ISBLANK(Calculator!$H$35),"",IF(H41&lt;=100,IF($C$28&lt;=$C$8,AM41,NA()),""))</f>
        <v/>
      </c>
      <c r="AY41" s="6" t="str">
        <f>IF(ISBLANK(Calculator!$H$35),"",IF(H41&lt;=100,IF($C$28&lt;=$C$8,AK41,NA()),""))</f>
        <v/>
      </c>
      <c r="AZ41" s="6" t="str">
        <f>IF(ISBLANK(Calculator!$H$35),"",IF(H41&lt;=100,IF($C$28&lt;=$C$8,AN41,NA()),""))</f>
        <v/>
      </c>
      <c r="BA41" s="39" t="str">
        <f>IF(ISBLANK(Calculator!$H$35),"",IF(H41&lt;=100,IF($C$28&lt;=$C$8,AZ41/AV41,NA()),""))</f>
        <v/>
      </c>
      <c r="BC41" s="25" t="e">
        <f>IF(ISBLANK(Calculator!$H$35),NA(),IF(H41&lt;=100,F41,NA()))</f>
        <v>#N/A</v>
      </c>
      <c r="BD41" s="5">
        <f>IF(ISBLANK(Calculator!$H$35),H41,IF(H41&lt;=100,H41,NA()))</f>
        <v>97</v>
      </c>
      <c r="BE41" s="6" t="e">
        <f>IF(ISBLANK(Calculator!$H$35),NA(),IF(H41&lt;=100,IF($C$28&lt;=$C$8,I41,"Error"),NA()))</f>
        <v>#N/A</v>
      </c>
      <c r="BF41" s="6" t="e">
        <f>IF(ISBLANK(Calculator!$H$35),NA(),IF(H41&lt;=100,IF($C$28&lt;=$C$8,AQ41,"Error"),NA()))</f>
        <v>#N/A</v>
      </c>
      <c r="BG41" s="6" t="e">
        <f>IF(ISBLANK(Calculator!$H$35),NA(),IF(H41&lt;=100,IF($C$28&lt;=$C$8,AN41,"Error"),NA()))</f>
        <v>#N/A</v>
      </c>
      <c r="BH41" s="6" t="e">
        <f>IF(ISBLANK(Calculator!$H$35),NA(),IF(H41&lt;=100,IF($C$28&lt;=$C$8,I41,"Error"),NA()))</f>
        <v>#N/A</v>
      </c>
      <c r="BI41" s="6" t="e">
        <f>IF(ISBLANK(Calculator!$H$35),NA(),IF(H41&lt;=100,IF($C$28&lt;=$C$8,AO41,"Error"),NA()))</f>
        <v>#N/A</v>
      </c>
      <c r="BJ41" s="26" t="e">
        <f>IF(ISBLANK(Calculator!$H$35),NA(),IF(H41&lt;=100,IF($C$28&lt;=$C$8,AP41,"Error"),NA()))</f>
        <v>#N/A</v>
      </c>
      <c r="BK41" s="6">
        <f t="shared" si="34"/>
        <v>3700000</v>
      </c>
    </row>
    <row r="42" spans="2:63" x14ac:dyDescent="0.25">
      <c r="B42" s="5" t="s">
        <v>81</v>
      </c>
      <c r="C42" s="79" t="str">
        <f>IF(ISBLANK(Calculator!$H$35),"",LOOKUP(Calculator!$H$33,$F$4:$F$44,$BA$4:$BA$44))</f>
        <v/>
      </c>
      <c r="E42" s="11"/>
      <c r="F42" s="5">
        <v>38</v>
      </c>
      <c r="G42" s="5">
        <f t="shared" si="0"/>
        <v>38</v>
      </c>
      <c r="H42" s="5">
        <f t="shared" si="35"/>
        <v>98</v>
      </c>
      <c r="I42" s="6" t="e">
        <f t="shared" si="33"/>
        <v>#VALUE!</v>
      </c>
      <c r="J42" s="6">
        <f t="shared" si="23"/>
        <v>0</v>
      </c>
      <c r="K42" s="6">
        <f t="shared" si="1"/>
        <v>0</v>
      </c>
      <c r="L42" s="6">
        <f t="shared" si="2"/>
        <v>0</v>
      </c>
      <c r="M42" s="6">
        <f t="shared" si="3"/>
        <v>0</v>
      </c>
      <c r="N42" s="6">
        <f t="shared" si="4"/>
        <v>0</v>
      </c>
      <c r="O42" s="6">
        <f t="shared" si="5"/>
        <v>0</v>
      </c>
      <c r="P42" s="6">
        <f t="shared" si="24"/>
        <v>0</v>
      </c>
      <c r="Q42" s="8">
        <f t="shared" si="6"/>
        <v>0</v>
      </c>
      <c r="R42" s="8">
        <f t="shared" si="25"/>
        <v>0</v>
      </c>
      <c r="S42" s="8" t="e">
        <f t="shared" si="7"/>
        <v>#DIV/0!</v>
      </c>
      <c r="T42" s="8" t="e">
        <f t="shared" si="8"/>
        <v>#DIV/0!</v>
      </c>
      <c r="U42" s="8">
        <f t="shared" si="9"/>
        <v>0</v>
      </c>
      <c r="V42" s="8" t="e">
        <f t="shared" si="10"/>
        <v>#DIV/0!</v>
      </c>
      <c r="W42" s="8" t="e">
        <f t="shared" si="26"/>
        <v>#DIV/0!</v>
      </c>
      <c r="X42" s="8" t="e">
        <f t="shared" si="11"/>
        <v>#VALUE!</v>
      </c>
      <c r="Y42" s="8" t="e">
        <f t="shared" si="12"/>
        <v>#VALUE!</v>
      </c>
      <c r="Z42" s="7">
        <f t="shared" si="13"/>
        <v>0</v>
      </c>
      <c r="AA42" s="7">
        <f t="shared" si="14"/>
        <v>0</v>
      </c>
      <c r="AB42" s="7">
        <f t="shared" si="27"/>
        <v>0</v>
      </c>
      <c r="AC42" s="7">
        <f t="shared" si="15"/>
        <v>0</v>
      </c>
      <c r="AD42" s="7">
        <f t="shared" si="28"/>
        <v>0</v>
      </c>
      <c r="AE42" s="7">
        <f t="shared" si="16"/>
        <v>0</v>
      </c>
      <c r="AF42" s="7">
        <f t="shared" si="29"/>
        <v>0</v>
      </c>
      <c r="AG42" s="7" t="e">
        <f t="shared" si="17"/>
        <v>#VALUE!</v>
      </c>
      <c r="AH42" s="7" t="e">
        <f t="shared" si="30"/>
        <v>#VALUE!</v>
      </c>
      <c r="AK42" s="6">
        <f t="shared" si="18"/>
        <v>0</v>
      </c>
      <c r="AL42" s="6">
        <f t="shared" si="19"/>
        <v>0</v>
      </c>
      <c r="AM42" s="6">
        <f t="shared" si="20"/>
        <v>0</v>
      </c>
      <c r="AN42" s="6" t="e">
        <f t="shared" si="21"/>
        <v>#VALUE!</v>
      </c>
      <c r="AO42" s="6" t="e">
        <f t="shared" si="31"/>
        <v>#VALUE!</v>
      </c>
      <c r="AP42" s="6" t="e">
        <f t="shared" si="22"/>
        <v>#VALUE!</v>
      </c>
      <c r="AQ42" s="6">
        <f t="shared" si="32"/>
        <v>0</v>
      </c>
      <c r="AT42" s="5" t="str">
        <f>IF(ISBLANK(Calculator!$H$35),"",IF(H42&lt;=100,F42,""))</f>
        <v/>
      </c>
      <c r="AU42" s="5" t="str">
        <f>IF(ISBLANK(Calculator!$H$35),"",IF(H42&lt;=100,H42,""))</f>
        <v/>
      </c>
      <c r="AV42" s="6" t="str">
        <f>IF(ISBLANK(Calculator!$H$35),"",IF(H42&lt;=100,IF($C$28&lt;=$C$8,I42,NA()),""))</f>
        <v/>
      </c>
      <c r="AW42" s="6" t="str">
        <f>IF(ISBLANK(Calculator!$H$35),"",IF(H42&lt;=100,IF($C$28&lt;=$C$8,AL42,NA()),""))</f>
        <v/>
      </c>
      <c r="AX42" s="6" t="str">
        <f>IF(ISBLANK(Calculator!$H$35),"",IF(H42&lt;=100,IF($C$28&lt;=$C$8,AM42,NA()),""))</f>
        <v/>
      </c>
      <c r="AY42" s="6" t="str">
        <f>IF(ISBLANK(Calculator!$H$35),"",IF(H42&lt;=100,IF($C$28&lt;=$C$8,AK42,NA()),""))</f>
        <v/>
      </c>
      <c r="AZ42" s="6" t="str">
        <f>IF(ISBLANK(Calculator!$H$35),"",IF(H42&lt;=100,IF($C$28&lt;=$C$8,AN42,NA()),""))</f>
        <v/>
      </c>
      <c r="BA42" s="39" t="str">
        <f>IF(ISBLANK(Calculator!$H$35),"",IF(H42&lt;=100,IF($C$28&lt;=$C$8,AZ42/AV42,NA()),""))</f>
        <v/>
      </c>
      <c r="BC42" s="25" t="e">
        <f>IF(ISBLANK(Calculator!$H$35),NA(),IF(H42&lt;=100,F42,NA()))</f>
        <v>#N/A</v>
      </c>
      <c r="BD42" s="5">
        <f>IF(ISBLANK(Calculator!$H$35),H42,IF(H42&lt;=100,H42,NA()))</f>
        <v>98</v>
      </c>
      <c r="BE42" s="6" t="e">
        <f>IF(ISBLANK(Calculator!$H$35),NA(),IF(H42&lt;=100,IF($C$28&lt;=$C$8,I42,"Error"),NA()))</f>
        <v>#N/A</v>
      </c>
      <c r="BF42" s="6" t="e">
        <f>IF(ISBLANK(Calculator!$H$35),NA(),IF(H42&lt;=100,IF($C$28&lt;=$C$8,AQ42,"Error"),NA()))</f>
        <v>#N/A</v>
      </c>
      <c r="BG42" s="6" t="e">
        <f>IF(ISBLANK(Calculator!$H$35),NA(),IF(H42&lt;=100,IF($C$28&lt;=$C$8,AN42,"Error"),NA()))</f>
        <v>#N/A</v>
      </c>
      <c r="BH42" s="6" t="e">
        <f>IF(ISBLANK(Calculator!$H$35),NA(),IF(H42&lt;=100,IF($C$28&lt;=$C$8,I42,"Error"),NA()))</f>
        <v>#N/A</v>
      </c>
      <c r="BI42" s="6" t="e">
        <f>IF(ISBLANK(Calculator!$H$35),NA(),IF(H42&lt;=100,IF($C$28&lt;=$C$8,AO42,"Error"),NA()))</f>
        <v>#N/A</v>
      </c>
      <c r="BJ42" s="26" t="e">
        <f>IF(ISBLANK(Calculator!$H$35),NA(),IF(H42&lt;=100,IF($C$28&lt;=$C$8,AP42,"Error"),NA()))</f>
        <v>#N/A</v>
      </c>
      <c r="BK42" s="6">
        <f t="shared" si="34"/>
        <v>3800000</v>
      </c>
    </row>
    <row r="43" spans="2:63" x14ac:dyDescent="0.25">
      <c r="C43" s="69"/>
      <c r="E43" s="11"/>
      <c r="F43" s="5">
        <v>39</v>
      </c>
      <c r="G43" s="5">
        <f t="shared" si="0"/>
        <v>39</v>
      </c>
      <c r="H43" s="5">
        <f t="shared" si="35"/>
        <v>99</v>
      </c>
      <c r="I43" s="6" t="e">
        <f t="shared" si="33"/>
        <v>#VALUE!</v>
      </c>
      <c r="J43" s="6">
        <f t="shared" si="23"/>
        <v>0</v>
      </c>
      <c r="K43" s="6">
        <f t="shared" si="1"/>
        <v>0</v>
      </c>
      <c r="L43" s="6">
        <f t="shared" si="2"/>
        <v>0</v>
      </c>
      <c r="M43" s="6">
        <f t="shared" si="3"/>
        <v>0</v>
      </c>
      <c r="N43" s="6">
        <f t="shared" si="4"/>
        <v>0</v>
      </c>
      <c r="O43" s="6">
        <f t="shared" si="5"/>
        <v>0</v>
      </c>
      <c r="P43" s="6">
        <f t="shared" si="24"/>
        <v>0</v>
      </c>
      <c r="Q43" s="8">
        <f t="shared" si="6"/>
        <v>0</v>
      </c>
      <c r="R43" s="8">
        <f t="shared" si="25"/>
        <v>0</v>
      </c>
      <c r="S43" s="8" t="e">
        <f t="shared" si="7"/>
        <v>#DIV/0!</v>
      </c>
      <c r="T43" s="8" t="e">
        <f t="shared" si="8"/>
        <v>#DIV/0!</v>
      </c>
      <c r="U43" s="8">
        <f t="shared" si="9"/>
        <v>0</v>
      </c>
      <c r="V43" s="8" t="e">
        <f t="shared" si="10"/>
        <v>#DIV/0!</v>
      </c>
      <c r="W43" s="8" t="e">
        <f t="shared" si="26"/>
        <v>#DIV/0!</v>
      </c>
      <c r="X43" s="8" t="e">
        <f t="shared" si="11"/>
        <v>#VALUE!</v>
      </c>
      <c r="Y43" s="8" t="e">
        <f t="shared" si="12"/>
        <v>#VALUE!</v>
      </c>
      <c r="Z43" s="7">
        <f t="shared" si="13"/>
        <v>0</v>
      </c>
      <c r="AA43" s="7">
        <f t="shared" si="14"/>
        <v>0</v>
      </c>
      <c r="AB43" s="7">
        <f t="shared" si="27"/>
        <v>0</v>
      </c>
      <c r="AC43" s="7">
        <f t="shared" si="15"/>
        <v>0</v>
      </c>
      <c r="AD43" s="7">
        <f t="shared" si="28"/>
        <v>0</v>
      </c>
      <c r="AE43" s="7">
        <f t="shared" si="16"/>
        <v>0</v>
      </c>
      <c r="AF43" s="7">
        <f t="shared" si="29"/>
        <v>0</v>
      </c>
      <c r="AG43" s="7" t="e">
        <f t="shared" si="17"/>
        <v>#VALUE!</v>
      </c>
      <c r="AH43" s="7" t="e">
        <f t="shared" si="30"/>
        <v>#VALUE!</v>
      </c>
      <c r="AK43" s="6">
        <f t="shared" si="18"/>
        <v>0</v>
      </c>
      <c r="AL43" s="6">
        <f t="shared" si="19"/>
        <v>0</v>
      </c>
      <c r="AM43" s="6">
        <f t="shared" si="20"/>
        <v>0</v>
      </c>
      <c r="AN43" s="6" t="e">
        <f t="shared" si="21"/>
        <v>#VALUE!</v>
      </c>
      <c r="AO43" s="6" t="e">
        <f t="shared" si="31"/>
        <v>#VALUE!</v>
      </c>
      <c r="AP43" s="6" t="e">
        <f t="shared" si="22"/>
        <v>#VALUE!</v>
      </c>
      <c r="AQ43" s="6">
        <f t="shared" si="32"/>
        <v>0</v>
      </c>
      <c r="AT43" s="5" t="str">
        <f>IF(ISBLANK(Calculator!$H$35),"",IF(H43&lt;=100,F43,""))</f>
        <v/>
      </c>
      <c r="AU43" s="5" t="str">
        <f>IF(ISBLANK(Calculator!$H$35),"",IF(H43&lt;=100,H43,""))</f>
        <v/>
      </c>
      <c r="AV43" s="6" t="str">
        <f>IF(ISBLANK(Calculator!$H$35),"",IF(H43&lt;=100,IF($C$28&lt;=$C$8,I43,NA()),""))</f>
        <v/>
      </c>
      <c r="AW43" s="6" t="str">
        <f>IF(ISBLANK(Calculator!$H$35),"",IF(H43&lt;=100,IF($C$28&lt;=$C$8,AL43,NA()),""))</f>
        <v/>
      </c>
      <c r="AX43" s="6" t="str">
        <f>IF(ISBLANK(Calculator!$H$35),"",IF(H43&lt;=100,IF($C$28&lt;=$C$8,AM43,NA()),""))</f>
        <v/>
      </c>
      <c r="AY43" s="6" t="str">
        <f>IF(ISBLANK(Calculator!$H$35),"",IF(H43&lt;=100,IF($C$28&lt;=$C$8,AK43,NA()),""))</f>
        <v/>
      </c>
      <c r="AZ43" s="6" t="str">
        <f>IF(ISBLANK(Calculator!$H$35),"",IF(H43&lt;=100,IF($C$28&lt;=$C$8,AN43,NA()),""))</f>
        <v/>
      </c>
      <c r="BA43" s="39" t="str">
        <f>IF(ISBLANK(Calculator!$H$35),"",IF(H43&lt;=100,IF($C$28&lt;=$C$8,AZ43/AV43,NA()),""))</f>
        <v/>
      </c>
      <c r="BC43" s="25" t="e">
        <f>IF(ISBLANK(Calculator!$H$35),NA(),IF(H43&lt;=100,F43,NA()))</f>
        <v>#N/A</v>
      </c>
      <c r="BD43" s="5">
        <f>IF(ISBLANK(Calculator!$H$35),H43,IF(H43&lt;=100,H43,NA()))</f>
        <v>99</v>
      </c>
      <c r="BE43" s="6" t="e">
        <f>IF(ISBLANK(Calculator!$H$35),NA(),IF(H43&lt;=100,IF($C$28&lt;=$C$8,I43,"Error"),NA()))</f>
        <v>#N/A</v>
      </c>
      <c r="BF43" s="6" t="e">
        <f>IF(ISBLANK(Calculator!$H$35),NA(),IF(H43&lt;=100,IF($C$28&lt;=$C$8,AQ43,"Error"),NA()))</f>
        <v>#N/A</v>
      </c>
      <c r="BG43" s="6" t="e">
        <f>IF(ISBLANK(Calculator!$H$35),NA(),IF(H43&lt;=100,IF($C$28&lt;=$C$8,AN43,"Error"),NA()))</f>
        <v>#N/A</v>
      </c>
      <c r="BH43" s="6" t="e">
        <f>IF(ISBLANK(Calculator!$H$35),NA(),IF(H43&lt;=100,IF($C$28&lt;=$C$8,I43,"Error"),NA()))</f>
        <v>#N/A</v>
      </c>
      <c r="BI43" s="6" t="e">
        <f>IF(ISBLANK(Calculator!$H$35),NA(),IF(H43&lt;=100,IF($C$28&lt;=$C$8,AO43,"Error"),NA()))</f>
        <v>#N/A</v>
      </c>
      <c r="BJ43" s="26" t="e">
        <f>IF(ISBLANK(Calculator!$H$35),NA(),IF(H43&lt;=100,IF($C$28&lt;=$C$8,AP43,"Error"),NA()))</f>
        <v>#N/A</v>
      </c>
      <c r="BK43" s="6">
        <f t="shared" si="34"/>
        <v>3900000</v>
      </c>
    </row>
    <row r="44" spans="2:63" x14ac:dyDescent="0.25">
      <c r="B44" s="33" t="s">
        <v>82</v>
      </c>
      <c r="C44" s="71" t="e">
        <f>($C$5+$C$31)</f>
        <v>#VALUE!</v>
      </c>
      <c r="E44" s="11"/>
      <c r="F44" s="5">
        <v>40</v>
      </c>
      <c r="G44" s="5">
        <f t="shared" si="0"/>
        <v>40</v>
      </c>
      <c r="H44" s="5">
        <f t="shared" si="35"/>
        <v>100</v>
      </c>
      <c r="I44" s="6" t="e">
        <f t="shared" si="33"/>
        <v>#VALUE!</v>
      </c>
      <c r="J44" s="6">
        <f t="shared" si="23"/>
        <v>0</v>
      </c>
      <c r="K44" s="6">
        <f t="shared" si="1"/>
        <v>0</v>
      </c>
      <c r="L44" s="6">
        <f t="shared" si="2"/>
        <v>0</v>
      </c>
      <c r="M44" s="6">
        <f t="shared" si="3"/>
        <v>0</v>
      </c>
      <c r="N44" s="6">
        <f t="shared" si="4"/>
        <v>0</v>
      </c>
      <c r="O44" s="6">
        <f t="shared" si="5"/>
        <v>0</v>
      </c>
      <c r="P44" s="6">
        <f t="shared" si="24"/>
        <v>0</v>
      </c>
      <c r="Q44" s="8">
        <f t="shared" si="6"/>
        <v>0</v>
      </c>
      <c r="R44" s="8">
        <f t="shared" si="25"/>
        <v>0</v>
      </c>
      <c r="S44" s="8" t="e">
        <f t="shared" si="7"/>
        <v>#DIV/0!</v>
      </c>
      <c r="T44" s="8" t="e">
        <f t="shared" si="8"/>
        <v>#DIV/0!</v>
      </c>
      <c r="U44" s="8">
        <f t="shared" si="9"/>
        <v>0</v>
      </c>
      <c r="V44" s="8" t="e">
        <f t="shared" si="10"/>
        <v>#DIV/0!</v>
      </c>
      <c r="W44" s="8" t="e">
        <f t="shared" si="26"/>
        <v>#DIV/0!</v>
      </c>
      <c r="X44" s="8" t="e">
        <f t="shared" si="11"/>
        <v>#VALUE!</v>
      </c>
      <c r="Y44" s="8" t="e">
        <f t="shared" si="12"/>
        <v>#VALUE!</v>
      </c>
      <c r="Z44" s="7">
        <f t="shared" si="13"/>
        <v>0</v>
      </c>
      <c r="AA44" s="7">
        <f t="shared" si="14"/>
        <v>0</v>
      </c>
      <c r="AB44" s="7">
        <f t="shared" si="27"/>
        <v>0</v>
      </c>
      <c r="AC44" s="7">
        <f t="shared" si="15"/>
        <v>0</v>
      </c>
      <c r="AD44" s="7">
        <f t="shared" si="28"/>
        <v>0</v>
      </c>
      <c r="AE44" s="7">
        <f t="shared" si="16"/>
        <v>0</v>
      </c>
      <c r="AF44" s="7">
        <f t="shared" si="29"/>
        <v>0</v>
      </c>
      <c r="AG44" s="7" t="e">
        <f t="shared" si="17"/>
        <v>#VALUE!</v>
      </c>
      <c r="AH44" s="7" t="e">
        <f t="shared" si="30"/>
        <v>#VALUE!</v>
      </c>
      <c r="AK44" s="6">
        <f t="shared" si="18"/>
        <v>0</v>
      </c>
      <c r="AL44" s="6">
        <f t="shared" si="19"/>
        <v>0</v>
      </c>
      <c r="AM44" s="6">
        <f t="shared" si="20"/>
        <v>0</v>
      </c>
      <c r="AN44" s="6" t="e">
        <f t="shared" si="21"/>
        <v>#VALUE!</v>
      </c>
      <c r="AO44" s="6" t="e">
        <f t="shared" si="31"/>
        <v>#VALUE!</v>
      </c>
      <c r="AP44" s="6" t="e">
        <f t="shared" si="22"/>
        <v>#VALUE!</v>
      </c>
      <c r="AQ44" s="6">
        <f t="shared" si="32"/>
        <v>0</v>
      </c>
      <c r="AT44" s="5" t="str">
        <f>IF(ISBLANK(Calculator!$H$35),"",IF(H44&lt;=100,F44,""))</f>
        <v/>
      </c>
      <c r="AU44" s="5" t="str">
        <f>IF(ISBLANK(Calculator!$H$35),"",IF(H44&lt;=100,H44,""))</f>
        <v/>
      </c>
      <c r="AV44" s="6" t="str">
        <f>IF(ISBLANK(Calculator!$H$35),"",IF(H44&lt;=100,IF($C$28&lt;=$C$8,I44,NA()),""))</f>
        <v/>
      </c>
      <c r="AW44" s="6" t="str">
        <f>IF(ISBLANK(Calculator!$H$35),"",IF(H44&lt;=100,IF($C$28&lt;=$C$8,AL44,NA()),""))</f>
        <v/>
      </c>
      <c r="AX44" s="6" t="str">
        <f>IF(ISBLANK(Calculator!$H$35),"",IF(H44&lt;=100,IF($C$28&lt;=$C$8,AM44,NA()),""))</f>
        <v/>
      </c>
      <c r="AY44" s="6" t="str">
        <f>IF(ISBLANK(Calculator!$H$35),"",IF(H44&lt;=100,IF($C$28&lt;=$C$8,AK44,NA()),""))</f>
        <v/>
      </c>
      <c r="AZ44" s="6" t="str">
        <f>IF(ISBLANK(Calculator!$H$35),"",IF(H44&lt;=100,IF($C$28&lt;=$C$8,AN44,NA()),""))</f>
        <v/>
      </c>
      <c r="BA44" s="39" t="str">
        <f>IF(ISBLANK(Calculator!$H$35),"",IF(H44&lt;=100,IF($C$28&lt;=$C$8,AZ44/AV44,NA()),""))</f>
        <v/>
      </c>
      <c r="BC44" s="32" t="e">
        <f>IF(ISBLANK(Calculator!$H$35),NA(),IF(H44&lt;=100,F44,NA()))</f>
        <v>#N/A</v>
      </c>
      <c r="BD44" s="15">
        <f>IF(ISBLANK(Calculator!$H$35),H44,IF(H44&lt;=100,H44,NA()))</f>
        <v>100</v>
      </c>
      <c r="BE44" s="27" t="e">
        <f>IF(ISBLANK(Calculator!$H$35),NA(),IF(H44&lt;=100,IF($C$28&lt;=$C$8,I44,"Error"),NA()))</f>
        <v>#N/A</v>
      </c>
      <c r="BF44" s="6" t="e">
        <f>IF(ISBLANK(Calculator!$H$35),NA(),IF(H44&lt;=100,IF($C$28&lt;=$C$8,AQ44,"Error"),NA()))</f>
        <v>#N/A</v>
      </c>
      <c r="BG44" s="27" t="e">
        <f>IF(ISBLANK(Calculator!$H$35),NA(),IF(H44&lt;=100,IF($C$28&lt;=$C$8,AN44,"Error"),NA()))</f>
        <v>#N/A</v>
      </c>
      <c r="BH44" s="27" t="e">
        <f>IF(ISBLANK(Calculator!$H$35),NA(),IF(H44&lt;=100,IF($C$28&lt;=$C$8,I44,"Error"),NA()))</f>
        <v>#N/A</v>
      </c>
      <c r="BI44" s="27" t="e">
        <f>IF(ISBLANK(Calculator!$H$35),NA(),IF(H44&lt;=100,IF($C$28&lt;=$C$8,AO44,"Error"),NA()))</f>
        <v>#N/A</v>
      </c>
      <c r="BJ44" s="28" t="e">
        <f>IF(ISBLANK(Calculator!$H$35),NA(),IF(H44&lt;=100,IF($C$28&lt;=$C$8,AP44,"Error"),NA()))</f>
        <v>#N/A</v>
      </c>
      <c r="BK44" s="6">
        <f t="shared" si="34"/>
        <v>4000000</v>
      </c>
    </row>
    <row r="45" spans="2:63" x14ac:dyDescent="0.25">
      <c r="B45" s="34" t="s">
        <v>83</v>
      </c>
      <c r="C45" s="82" t="str">
        <f>IF(ISBLANK(Calculator!$H$35),"","(when you are "&amp;$C$44&amp;" years old): ")</f>
        <v/>
      </c>
    </row>
    <row r="46" spans="2:63" x14ac:dyDescent="0.25">
      <c r="B46" s="33" t="s">
        <v>85</v>
      </c>
      <c r="C46" s="81" t="e">
        <f>IF($C$28&lt;=$C$8,INDEX($H:$H,MATCH($F$4,BA:BA,0)),NA())</f>
        <v>#VALUE!</v>
      </c>
      <c r="D46" s="11" t="s">
        <v>56</v>
      </c>
      <c r="BC46" t="s">
        <v>84</v>
      </c>
      <c r="BD46" s="58" t="e">
        <f>$C$44</f>
        <v>#VALUE!</v>
      </c>
      <c r="BE46" s="58" t="str">
        <f>$C$37</f>
        <v/>
      </c>
    </row>
    <row r="47" spans="2:63" x14ac:dyDescent="0.25">
      <c r="B47" s="80" t="s">
        <v>86</v>
      </c>
      <c r="C47" s="81" t="str">
        <f>IFERROR($C$46,"100+")</f>
        <v>100+</v>
      </c>
    </row>
    <row r="48" spans="2:63" x14ac:dyDescent="0.25">
      <c r="B48" s="116" t="s">
        <v>105</v>
      </c>
      <c r="C48" t="str">
        <f>IF(ISERROR($C$42),$C$41,$C$47)</f>
        <v>100+</v>
      </c>
    </row>
    <row r="49" spans="2:4" x14ac:dyDescent="0.25">
      <c r="B49" s="80" t="s">
        <v>87</v>
      </c>
      <c r="C49" s="16" t="str">
        <f>IF(ISBLANK(Calculator!$H$35),"",$C$48)</f>
        <v/>
      </c>
    </row>
    <row r="50" spans="2:4" x14ac:dyDescent="0.25">
      <c r="B50" s="80" t="s">
        <v>88</v>
      </c>
      <c r="C50" s="77" t="e">
        <f>$C$46-$C$5</f>
        <v>#VALUE!</v>
      </c>
      <c r="D50" s="11" t="s">
        <v>56</v>
      </c>
    </row>
    <row r="51" spans="2:4" x14ac:dyDescent="0.25">
      <c r="B51" s="80" t="s">
        <v>89</v>
      </c>
      <c r="C51" s="16" t="e">
        <f>IFERROR($C$50,((100-$C$5)&amp;"+"))</f>
        <v>#VALUE!</v>
      </c>
      <c r="D51" s="11" t="s">
        <v>56</v>
      </c>
    </row>
    <row r="52" spans="2:4" x14ac:dyDescent="0.25">
      <c r="B52" s="80" t="s">
        <v>90</v>
      </c>
      <c r="C52" s="16" t="str">
        <f>IFERROR($C$51,"    ")</f>
        <v xml:space="preserve">    </v>
      </c>
    </row>
    <row r="53" spans="2:4" x14ac:dyDescent="0.25">
      <c r="B53" s="34" t="s">
        <v>83</v>
      </c>
      <c r="C53" s="77" t="str">
        <f>IF(ISBLANK(Calculator!$H$35),("The equity remaining in your home might reach $0 in      years when you are      years old."),("The equity remaining in your home might reach $0 in "&amp;IF($C$10&gt;0,"N/A",$C$52))&amp;" years when you are "&amp;IF($C$10&gt;0,"N/A",$C$49)&amp;" years old.")</f>
        <v>The equity remaining in your home might reach $0 in      years when you are      years old.</v>
      </c>
      <c r="D53" s="11" t="s">
        <v>56</v>
      </c>
    </row>
    <row r="55" spans="2:4" x14ac:dyDescent="0.25">
      <c r="B55" s="5" t="s">
        <v>91</v>
      </c>
      <c r="C55" s="16" t="str">
        <f>IF(ISBLANK(Calculator!$H$35),(""),("In "&amp;$C$31&amp;" years time (when you are "&amp;$C$32&amp;" years old):"))</f>
        <v/>
      </c>
      <c r="D55" s="11" t="s">
        <v>56</v>
      </c>
    </row>
    <row r="56" spans="2:4" x14ac:dyDescent="0.25">
      <c r="B56" s="106" t="s">
        <v>94</v>
      </c>
      <c r="C56" s="16" t="str">
        <f>IF(ISBLANK(Calculator!$H$35),(""),("The total amount you will have borrowed is "&amp;TEXT($C$39,"$###,###,###")))</f>
        <v/>
      </c>
    </row>
    <row r="57" spans="2:4" x14ac:dyDescent="0.25">
      <c r="B57" s="106" t="s">
        <v>95</v>
      </c>
      <c r="C57" s="16" t="str">
        <f>IF(ISBLANK(Calculator!$H$35),(""),("The cost of the reverse mortgage (excluding fees) will be "&amp;TEXT($C$38,"$###,###,###")))</f>
        <v/>
      </c>
    </row>
    <row r="58" spans="2:4" x14ac:dyDescent="0.25">
      <c r="B58" s="106" t="s">
        <v>96</v>
      </c>
      <c r="C58" s="16" t="str">
        <f>IF(ISBLANK(Calculator!$H$35),(""),("You will own "&amp;$C$66&amp;" ("&amp;$C$65&amp;") of your home, if valued at "&amp;TEXT($C$37,"$###,###,###")))</f>
        <v/>
      </c>
    </row>
    <row r="59" spans="2:4" x14ac:dyDescent="0.25">
      <c r="B59" s="106" t="s">
        <v>98</v>
      </c>
      <c r="C59" s="16" t="str">
        <f>IF(ISBLANK(Calculator!$H$35),(""),("You will own"))</f>
        <v/>
      </c>
    </row>
    <row r="60" spans="2:4" x14ac:dyDescent="0.25">
      <c r="B60" s="106" t="s">
        <v>99</v>
      </c>
      <c r="C60" s="16" t="str">
        <f>IF(ISBLANK(Calculator!$H$35),(""),("of your home"))</f>
        <v/>
      </c>
    </row>
    <row r="62" spans="2:4" x14ac:dyDescent="0.25">
      <c r="B62" s="5" t="s">
        <v>51</v>
      </c>
      <c r="C62" t="s">
        <v>102</v>
      </c>
    </row>
    <row r="63" spans="2:4" x14ac:dyDescent="0.25">
      <c r="B63" s="5" t="s">
        <v>50</v>
      </c>
      <c r="C63" t="s">
        <v>102</v>
      </c>
    </row>
    <row r="65" spans="2:3" x14ac:dyDescent="0.25">
      <c r="B65" s="5" t="s">
        <v>80</v>
      </c>
      <c r="C65" s="16" t="str">
        <f>IF($C$41=0,"$0",TEXT($C$41,"$###,###,###"))</f>
        <v/>
      </c>
    </row>
    <row r="66" spans="2:3" x14ac:dyDescent="0.25">
      <c r="B66" s="5" t="s">
        <v>81</v>
      </c>
      <c r="C66" s="16" t="str">
        <f>IF($C$42=0%,"0%",TEXT($C$42,"#%"))</f>
        <v/>
      </c>
    </row>
    <row r="67" spans="2:3" x14ac:dyDescent="0.25">
      <c r="B67" t="s">
        <v>103</v>
      </c>
      <c r="C67" t="str">
        <f>IF(ISBLANK(Calculator!$H$35),("Fill in the yellow cells and the results will be displayed here"),(""))</f>
        <v>Fill in the yellow cells and the results will be displayed here</v>
      </c>
    </row>
    <row r="68" spans="2:3" x14ac:dyDescent="0.25">
      <c r="B68" t="s">
        <v>104</v>
      </c>
      <c r="C68" t="str">
        <f>IF(ISBLANK(Calculator!$H$35),("I"),(""))</f>
        <v>I</v>
      </c>
    </row>
    <row r="69" spans="2:3" x14ac:dyDescent="0.25">
      <c r="B69" t="s">
        <v>106</v>
      </c>
      <c r="C69" t="str">
        <f>IF(ISBLANK(Calculator!$H$35),("-"),(""))</f>
        <v>-</v>
      </c>
    </row>
  </sheetData>
  <conditionalFormatting sqref="C28">
    <cfRule type="cellIs" dxfId="0" priority="1" operator="greaterThan">
      <formula>$C$8</formula>
    </cfRule>
  </conditionalFormatting>
  <dataValidations disablePrompts="1" count="1">
    <dataValidation type="list" allowBlank="1" showInputMessage="1" showErrorMessage="1" sqref="C23" xr:uid="{6420CDDD-E8EA-4995-8814-59A21FD141F7}">
      <formula1>"Monthly,Annually"</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90f324-13d5-4be3-a0f0-63231889e7e5">
      <Terms xmlns="http://schemas.microsoft.com/office/infopath/2007/PartnerControls"/>
    </lcf76f155ced4ddcb4097134ff3c332f>
    <TaxCatchAll xmlns="412cffe5-7a29-464d-acb3-e2229cbc639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A0B38D464AC34AAA60D6DB1214FDBA" ma:contentTypeVersion="11" ma:contentTypeDescription="Create a new document." ma:contentTypeScope="" ma:versionID="452a0d5eb58db43a45df3b6f5c399595">
  <xsd:schema xmlns:xsd="http://www.w3.org/2001/XMLSchema" xmlns:xs="http://www.w3.org/2001/XMLSchema" xmlns:p="http://schemas.microsoft.com/office/2006/metadata/properties" xmlns:ns2="1490f324-13d5-4be3-a0f0-63231889e7e5" xmlns:ns3="412cffe5-7a29-464d-acb3-e2229cbc639c" targetNamespace="http://schemas.microsoft.com/office/2006/metadata/properties" ma:root="true" ma:fieldsID="90d9eb4a5b24bf476fdb6235902ef45c" ns2:_="" ns3:_="">
    <xsd:import namespace="1490f324-13d5-4be3-a0f0-63231889e7e5"/>
    <xsd:import namespace="412cffe5-7a29-464d-acb3-e2229cbc63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90f324-13d5-4be3-a0f0-63231889e7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60e3f5a-ea2a-4422-9959-a83a0b0327a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cffe5-7a29-464d-acb3-e2229cbc63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e57f21-a6a9-4134-9c0f-806b5aaf071a}" ma:internalName="TaxCatchAll" ma:showField="CatchAllData" ma:web="412cffe5-7a29-464d-acb3-e2229cbc63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8FA2A-7DB2-4FDD-AC8B-D4A5222BED42}">
  <ds:schemaRefs>
    <ds:schemaRef ds:uri="http://schemas.microsoft.com/office/2006/metadata/properties"/>
    <ds:schemaRef ds:uri="http://schemas.microsoft.com/office/infopath/2007/PartnerControls"/>
    <ds:schemaRef ds:uri="1490f324-13d5-4be3-a0f0-63231889e7e5"/>
    <ds:schemaRef ds:uri="412cffe5-7a29-464d-acb3-e2229cbc639c"/>
  </ds:schemaRefs>
</ds:datastoreItem>
</file>

<file path=customXml/itemProps2.xml><?xml version="1.0" encoding="utf-8"?>
<ds:datastoreItem xmlns:ds="http://schemas.openxmlformats.org/officeDocument/2006/customXml" ds:itemID="{C42DA615-24E4-4DAC-92A6-1753F7AD8CD2}">
  <ds:schemaRefs>
    <ds:schemaRef ds:uri="http://schemas.microsoft.com/sharepoint/v3/contenttype/forms"/>
  </ds:schemaRefs>
</ds:datastoreItem>
</file>

<file path=customXml/itemProps3.xml><?xml version="1.0" encoding="utf-8"?>
<ds:datastoreItem xmlns:ds="http://schemas.openxmlformats.org/officeDocument/2006/customXml" ds:itemID="{07321A3B-72B0-4BAA-9F55-626E292CF7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90f324-13d5-4be3-a0f0-63231889e7e5"/>
    <ds:schemaRef ds:uri="412cffe5-7a29-464d-acb3-e2229cbc6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vt:lpstr>
      <vt:lpstr>Calculator</vt:lpstr>
      <vt:lpstr>Table</vt:lpstr>
      <vt:lpstr>Calculator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Benison</dc:creator>
  <cp:keywords/>
  <dc:description/>
  <cp:lastModifiedBy>Thomas Benison</cp:lastModifiedBy>
  <cp:revision/>
  <dcterms:created xsi:type="dcterms:W3CDTF">2015-06-05T18:17:20Z</dcterms:created>
  <dcterms:modified xsi:type="dcterms:W3CDTF">2024-09-26T03:21:31Z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0x01010075A0B38D464AC34AAA60D6DB1214FDBA</vt:lpwstr>
  </property>
  <property fmtid="{D5CDD505-2E9C-101B-9397-08002B2CF9AE}" pid="3" name="MediaServiceImageTags">
    <vt:lpwstr/>
  </property>
</Properties>
</file>